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750" activeTab="0"/>
  </bookViews>
  <sheets>
    <sheet name="Simple ANOVA" sheetId="1" r:id="rId1"/>
    <sheet name="Drain, p. 196" sheetId="2" r:id="rId2"/>
    <sheet name="Drain, p. 198" sheetId="3" r:id="rId3"/>
  </sheets>
  <definedNames>
    <definedName name="_xlnm.Print_Area" localSheetId="1">'Drain, p. 196'!$A$1:$I$47</definedName>
    <definedName name="_xlnm.Print_Area" localSheetId="2">'Drain, p. 198'!$A$68:$L$100</definedName>
    <definedName name="_xlnm.Print_Area" localSheetId="0">'Simple ANOVA'!$A$1:$H$26</definedName>
  </definedNames>
  <calcPr fullCalcOnLoad="1"/>
</workbook>
</file>

<file path=xl/sharedStrings.xml><?xml version="1.0" encoding="utf-8"?>
<sst xmlns="http://schemas.openxmlformats.org/spreadsheetml/2006/main" count="195" uniqueCount="90">
  <si>
    <t>Rho</t>
  </si>
  <si>
    <t>Ave</t>
  </si>
  <si>
    <t>Source</t>
  </si>
  <si>
    <t>d.o.f.</t>
  </si>
  <si>
    <t>Pr &gt; F</t>
  </si>
  <si>
    <t>TOTAL</t>
  </si>
  <si>
    <t>WAFER</t>
  </si>
  <si>
    <t>Variance</t>
  </si>
  <si>
    <t>Example from Drain, p. 196</t>
  </si>
  <si>
    <t>Wafer</t>
  </si>
  <si>
    <t>Var</t>
  </si>
  <si>
    <t>W_ave</t>
  </si>
  <si>
    <t>ANOVA</t>
  </si>
  <si>
    <t>SS</t>
  </si>
  <si>
    <t>MS</t>
  </si>
  <si>
    <t>F</t>
  </si>
  <si>
    <t>S_W</t>
  </si>
  <si>
    <t>ERROR</t>
  </si>
  <si>
    <t>S_E</t>
  </si>
  <si>
    <t>Drain, Ex. 3.3 - p. 198-200</t>
  </si>
  <si>
    <t>Lot</t>
  </si>
  <si>
    <t>Meas</t>
  </si>
  <si>
    <t>Lot_ave</t>
  </si>
  <si>
    <t>MEAN</t>
  </si>
  <si>
    <t>VAR</t>
  </si>
  <si>
    <t>STD</t>
  </si>
  <si>
    <t>S_D</t>
  </si>
  <si>
    <t>S_L</t>
  </si>
  <si>
    <t xml:space="preserve">ANOVA </t>
  </si>
  <si>
    <t>LOT</t>
  </si>
  <si>
    <t>C TOTAL</t>
  </si>
  <si>
    <t>Variation</t>
  </si>
  <si>
    <t>F_value</t>
  </si>
  <si>
    <t>VARIANCE COMPONENTS</t>
  </si>
  <si>
    <t>%  Var</t>
  </si>
  <si>
    <t>Observed</t>
  </si>
  <si>
    <t>Estimated</t>
  </si>
  <si>
    <t>ERROR (site to site)</t>
  </si>
  <si>
    <t>WAFER (wafer to wafer)</t>
  </si>
  <si>
    <t># data</t>
  </si>
  <si>
    <t>in SS</t>
  </si>
  <si>
    <t>Interval Estimates</t>
  </si>
  <si>
    <t>LOWER</t>
  </si>
  <si>
    <t>UPPER</t>
  </si>
  <si>
    <t>alpha:</t>
  </si>
  <si>
    <t>POINT</t>
  </si>
  <si>
    <t>LOT (lot to lot)</t>
  </si>
  <si>
    <t xml:space="preserve">  By observed variance, we mean</t>
  </si>
  <si>
    <t xml:space="preserve">  by the number of points in the SS. </t>
  </si>
  <si>
    <t>L-1</t>
  </si>
  <si>
    <t>L(W-1)</t>
  </si>
  <si>
    <t>LW(M-1)</t>
  </si>
  <si>
    <t>LWM-1</t>
  </si>
  <si>
    <t>L=</t>
  </si>
  <si>
    <t>W=</t>
  </si>
  <si>
    <t>M=</t>
  </si>
  <si>
    <t>M</t>
  </si>
  <si>
    <t>MW</t>
  </si>
  <si>
    <t>Error Term Used (Denominator)</t>
  </si>
  <si>
    <t>Squared devs of wafer ave from grand ave</t>
  </si>
  <si>
    <t>Squared devs of point from grand ave</t>
  </si>
  <si>
    <t>Squared devs of point from wafer ave</t>
  </si>
  <si>
    <t>TOTAL (measurement)</t>
  </si>
  <si>
    <t>Squared devs of lot ave from grand ave</t>
  </si>
  <si>
    <t>Squared devs of wafer ave from lot ave</t>
  </si>
  <si>
    <t xml:space="preserve">  the MS *without* the multiplication</t>
  </si>
  <si>
    <t xml:space="preserve">  on which the MS of each constituent in MS is based.</t>
  </si>
  <si>
    <t>Squared devs of group ave from grand ave</t>
  </si>
  <si>
    <t>Squared devs of point from group ave</t>
  </si>
  <si>
    <t>Group</t>
  </si>
  <si>
    <t>Value</t>
  </si>
  <si>
    <t>Group Ave</t>
  </si>
  <si>
    <t>S_G</t>
  </si>
  <si>
    <t>Grand Ave</t>
  </si>
  <si>
    <t>Grand Var</t>
  </si>
  <si>
    <t>GROUP</t>
  </si>
  <si>
    <t>SS_G =</t>
  </si>
  <si>
    <t>SS_D =</t>
  </si>
  <si>
    <t>SS_E =</t>
  </si>
  <si>
    <t>SS_W =</t>
  </si>
  <si>
    <t>SS_L =</t>
  </si>
  <si>
    <t>S_E =</t>
  </si>
  <si>
    <t>WM-1</t>
  </si>
  <si>
    <t>W-1</t>
  </si>
  <si>
    <t>W(M-1)</t>
  </si>
  <si>
    <t xml:space="preserve">  Error Term Used</t>
  </si>
  <si>
    <t>G=</t>
  </si>
  <si>
    <t>G-1</t>
  </si>
  <si>
    <t>GM-1</t>
  </si>
  <si>
    <t>G(M-1)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</si>
</sst>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000"/>
    <numFmt numFmtId="176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sheetData>
    <row r="1" spans="4:6" ht="56.25">
      <c r="D1" s="10" t="s">
        <v>60</v>
      </c>
      <c r="E1" s="10" t="s">
        <v>67</v>
      </c>
      <c r="F1" s="10" t="s">
        <v>68</v>
      </c>
    </row>
    <row r="2" spans="1:6" ht="12.75">
      <c r="A2" s="1" t="s">
        <v>69</v>
      </c>
      <c r="B2" s="1" t="s">
        <v>70</v>
      </c>
      <c r="C2" s="1" t="s">
        <v>71</v>
      </c>
      <c r="D2" s="1" t="s">
        <v>26</v>
      </c>
      <c r="E2" s="1" t="s">
        <v>72</v>
      </c>
      <c r="F2" s="1" t="s">
        <v>18</v>
      </c>
    </row>
    <row r="3" spans="1:6" ht="12.75">
      <c r="A3">
        <v>1</v>
      </c>
      <c r="B3">
        <v>3</v>
      </c>
      <c r="C3">
        <v>4</v>
      </c>
      <c r="D3">
        <f>(B3-$B$8)^2</f>
        <v>9</v>
      </c>
      <c r="E3">
        <f>(C3-$B$8)^2</f>
        <v>4</v>
      </c>
      <c r="F3">
        <f>(B3-C3)^2</f>
        <v>1</v>
      </c>
    </row>
    <row r="4" spans="2:6" ht="12.75">
      <c r="B4">
        <v>5</v>
      </c>
      <c r="C4">
        <v>4</v>
      </c>
      <c r="D4">
        <f aca="true" t="shared" si="0" ref="D4:E6">(B4-$B$8)^2</f>
        <v>1</v>
      </c>
      <c r="E4">
        <f t="shared" si="0"/>
        <v>4</v>
      </c>
      <c r="F4">
        <f>(B4-C4)^2</f>
        <v>1</v>
      </c>
    </row>
    <row r="5" spans="1:6" ht="12.75">
      <c r="A5">
        <v>2</v>
      </c>
      <c r="B5">
        <v>7</v>
      </c>
      <c r="C5">
        <v>8</v>
      </c>
      <c r="D5">
        <f t="shared" si="0"/>
        <v>1</v>
      </c>
      <c r="E5">
        <f t="shared" si="0"/>
        <v>4</v>
      </c>
      <c r="F5">
        <f>(B5-C5)^2</f>
        <v>1</v>
      </c>
    </row>
    <row r="6" spans="2:6" ht="12.75">
      <c r="B6">
        <v>9</v>
      </c>
      <c r="C6">
        <v>8</v>
      </c>
      <c r="D6">
        <f t="shared" si="0"/>
        <v>9</v>
      </c>
      <c r="E6">
        <f t="shared" si="0"/>
        <v>4</v>
      </c>
      <c r="F6">
        <f>(B6-C6)^2</f>
        <v>1</v>
      </c>
    </row>
    <row r="8" spans="1:2" ht="12.75">
      <c r="A8" t="s">
        <v>73</v>
      </c>
      <c r="B8">
        <f>AVERAGE(B3:B6)</f>
        <v>6</v>
      </c>
    </row>
    <row r="9" spans="1:3" ht="12.75">
      <c r="A9" t="s">
        <v>74</v>
      </c>
      <c r="B9" s="11">
        <f>VAR(B3:B6)</f>
        <v>6.666666666666667</v>
      </c>
      <c r="C9" s="11"/>
    </row>
    <row r="10" spans="3:4" ht="12.75">
      <c r="C10" s="1" t="s">
        <v>77</v>
      </c>
      <c r="D10">
        <f>SUM(D3:D9)</f>
        <v>20</v>
      </c>
    </row>
    <row r="11" spans="1:5" ht="12.75">
      <c r="A11" s="1" t="s">
        <v>86</v>
      </c>
      <c r="B11">
        <v>2</v>
      </c>
      <c r="D11" s="1" t="s">
        <v>76</v>
      </c>
      <c r="E11">
        <f>SUM(E3:E10)</f>
        <v>16</v>
      </c>
    </row>
    <row r="12" spans="1:6" ht="12.75">
      <c r="A12" s="1" t="s">
        <v>55</v>
      </c>
      <c r="B12">
        <v>2</v>
      </c>
      <c r="E12" s="1" t="s">
        <v>78</v>
      </c>
      <c r="F12">
        <f>SUM(F3:F11)</f>
        <v>4</v>
      </c>
    </row>
    <row r="14" spans="1:6" ht="12.75">
      <c r="A14" s="14" t="s">
        <v>12</v>
      </c>
      <c r="C14" s="1"/>
      <c r="D14" s="1"/>
      <c r="E14" s="1"/>
      <c r="F14" s="1"/>
    </row>
    <row r="15" spans="1:7" ht="12.75">
      <c r="A15" s="1" t="s">
        <v>2</v>
      </c>
      <c r="B15" s="1" t="s">
        <v>3</v>
      </c>
      <c r="C15" s="1" t="s">
        <v>3</v>
      </c>
      <c r="D15" s="1" t="s">
        <v>13</v>
      </c>
      <c r="E15" s="1" t="s">
        <v>14</v>
      </c>
      <c r="F15" s="1" t="s">
        <v>15</v>
      </c>
      <c r="G15" s="1" t="s">
        <v>4</v>
      </c>
    </row>
    <row r="16" spans="1:7" ht="12.75">
      <c r="A16" s="1" t="s">
        <v>75</v>
      </c>
      <c r="B16" s="1" t="s">
        <v>87</v>
      </c>
      <c r="C16" s="1">
        <v>1</v>
      </c>
      <c r="D16" s="6">
        <f>E11</f>
        <v>16</v>
      </c>
      <c r="E16" s="6">
        <f>D16/C16</f>
        <v>16</v>
      </c>
      <c r="F16" s="6">
        <f>E16/E17</f>
        <v>8</v>
      </c>
      <c r="G16" s="6">
        <f>FDIST(F16,C16,C17)</f>
        <v>0.1055728089804217</v>
      </c>
    </row>
    <row r="17" spans="1:7" ht="12.75">
      <c r="A17" s="1" t="s">
        <v>17</v>
      </c>
      <c r="B17" s="1" t="s">
        <v>89</v>
      </c>
      <c r="C17" s="1">
        <v>2</v>
      </c>
      <c r="D17" s="6">
        <f>F12</f>
        <v>4</v>
      </c>
      <c r="E17" s="6">
        <f>D17/C17</f>
        <v>2</v>
      </c>
      <c r="F17" s="6"/>
      <c r="G17" s="6"/>
    </row>
    <row r="18" spans="1:7" ht="12.75">
      <c r="A18" s="1" t="s">
        <v>30</v>
      </c>
      <c r="B18" s="1" t="s">
        <v>88</v>
      </c>
      <c r="C18" s="1">
        <v>3</v>
      </c>
      <c r="D18" s="6">
        <f>D10</f>
        <v>20</v>
      </c>
      <c r="E18" s="6">
        <f>D18/C18</f>
        <v>6.666666666666667</v>
      </c>
      <c r="F18" s="6"/>
      <c r="G18" s="6"/>
    </row>
    <row r="21" spans="1:8" ht="12.75">
      <c r="A21" s="12" t="s">
        <v>33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31</v>
      </c>
      <c r="B22" s="1"/>
      <c r="C22" s="1"/>
      <c r="D22" s="1" t="s">
        <v>39</v>
      </c>
      <c r="E22" s="1" t="s">
        <v>39</v>
      </c>
      <c r="F22" s="9" t="s">
        <v>35</v>
      </c>
      <c r="G22" s="9" t="s">
        <v>36</v>
      </c>
      <c r="H22" s="1"/>
    </row>
    <row r="23" spans="1:8" ht="12.75">
      <c r="A23" s="1" t="s">
        <v>2</v>
      </c>
      <c r="B23" s="1"/>
      <c r="C23" s="1" t="s">
        <v>14</v>
      </c>
      <c r="D23" s="1" t="s">
        <v>40</v>
      </c>
      <c r="E23" s="1" t="s">
        <v>40</v>
      </c>
      <c r="F23" s="9" t="s">
        <v>7</v>
      </c>
      <c r="G23" s="9" t="s">
        <v>7</v>
      </c>
      <c r="H23" s="1" t="s">
        <v>34</v>
      </c>
    </row>
    <row r="24" spans="1:8" ht="12.75">
      <c r="A24" s="5" t="s">
        <v>17</v>
      </c>
      <c r="B24" s="1"/>
      <c r="C24" s="7">
        <f>E17</f>
        <v>2</v>
      </c>
      <c r="D24" s="1">
        <v>1</v>
      </c>
      <c r="E24" s="1">
        <v>1</v>
      </c>
      <c r="F24" s="7">
        <f>C24/E24</f>
        <v>2</v>
      </c>
      <c r="G24" s="7">
        <f>C24</f>
        <v>2</v>
      </c>
      <c r="H24" s="6">
        <f>(G24/G$26)*100</f>
        <v>22.22222222222222</v>
      </c>
    </row>
    <row r="25" spans="1:8" ht="12.75">
      <c r="A25" s="5" t="s">
        <v>75</v>
      </c>
      <c r="B25" s="1"/>
      <c r="C25" s="7">
        <f>E16</f>
        <v>16</v>
      </c>
      <c r="D25" s="1" t="s">
        <v>56</v>
      </c>
      <c r="E25" s="13">
        <f>B12</f>
        <v>2</v>
      </c>
      <c r="F25" s="7">
        <f>C25/E25</f>
        <v>8</v>
      </c>
      <c r="G25" s="7">
        <f>F25-G24/E25</f>
        <v>7</v>
      </c>
      <c r="H25" s="6">
        <f>(G25/G$26)*100</f>
        <v>77.77777777777779</v>
      </c>
    </row>
    <row r="26" spans="1:8" ht="12.75">
      <c r="A26" s="5" t="s">
        <v>5</v>
      </c>
      <c r="B26" s="1"/>
      <c r="C26" s="7">
        <f>E18</f>
        <v>6.666666666666667</v>
      </c>
      <c r="D26" s="1"/>
      <c r="E26" s="1">
        <v>1</v>
      </c>
      <c r="F26" s="7">
        <f>C26/E26</f>
        <v>6.666666666666667</v>
      </c>
      <c r="G26" s="7">
        <f>SUM(G24:G25)</f>
        <v>9</v>
      </c>
      <c r="H26" s="6">
        <f>(G26/G$26)*100</f>
        <v>100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4">
      <selection activeCell="A35" sqref="A35:H40"/>
    </sheetView>
  </sheetViews>
  <sheetFormatPr defaultColWidth="9.140625" defaultRowHeight="12.75"/>
  <cols>
    <col min="1" max="1" width="16.140625" style="1" customWidth="1"/>
    <col min="2" max="2" width="9.8515625" style="1" customWidth="1"/>
    <col min="3" max="3" width="7.57421875" style="1" bestFit="1" customWidth="1"/>
    <col min="4" max="5" width="10.7109375" style="1" customWidth="1"/>
    <col min="6" max="6" width="13.28125" style="1" customWidth="1"/>
    <col min="7" max="7" width="11.140625" style="1" customWidth="1"/>
    <col min="8" max="8" width="9.00390625" style="1" customWidth="1"/>
    <col min="9" max="9" width="8.28125" style="1" customWidth="1"/>
    <col min="10" max="11" width="9.140625" style="1" customWidth="1"/>
    <col min="12" max="12" width="8.8515625" style="1" customWidth="1"/>
    <col min="13" max="13" width="10.140625" style="1" customWidth="1"/>
    <col min="14" max="14" width="10.00390625" style="1" customWidth="1"/>
    <col min="15" max="16384" width="9.140625" style="1" customWidth="1"/>
  </cols>
  <sheetData>
    <row r="1" ht="12.75">
      <c r="A1" s="5" t="s">
        <v>8</v>
      </c>
    </row>
    <row r="2" spans="5:7" ht="39" customHeight="1">
      <c r="E2" s="10" t="s">
        <v>60</v>
      </c>
      <c r="F2" s="10" t="s">
        <v>59</v>
      </c>
      <c r="G2" s="10" t="s">
        <v>61</v>
      </c>
    </row>
    <row r="3" spans="2:7" ht="12.75">
      <c r="B3" s="1" t="s">
        <v>9</v>
      </c>
      <c r="C3" s="1" t="s">
        <v>0</v>
      </c>
      <c r="D3" s="1" t="s">
        <v>11</v>
      </c>
      <c r="E3" s="1" t="s">
        <v>26</v>
      </c>
      <c r="F3" s="1" t="s">
        <v>16</v>
      </c>
      <c r="G3" s="1" t="s">
        <v>18</v>
      </c>
    </row>
    <row r="4" spans="2:7" ht="12.75">
      <c r="B4" s="1">
        <v>1</v>
      </c>
      <c r="C4" s="1">
        <v>47.85</v>
      </c>
      <c r="D4" s="7">
        <f>AVERAGE(C4:C6)</f>
        <v>47.336666666666666</v>
      </c>
      <c r="E4" s="7">
        <f>(C4-C$23)^2</f>
        <v>3.1941632716049275</v>
      </c>
      <c r="F4" s="7">
        <f>(D4-D$23)^2</f>
        <v>5.292555864197559</v>
      </c>
      <c r="G4" s="7">
        <f>(C4-D$4)^2</f>
        <v>0.26351111111111325</v>
      </c>
    </row>
    <row r="5" spans="2:7" ht="12.75">
      <c r="B5" s="1">
        <v>1</v>
      </c>
      <c r="C5" s="1">
        <v>46.48</v>
      </c>
      <c r="D5" s="7"/>
      <c r="E5" s="7">
        <f aca="true" t="shared" si="0" ref="E5:E21">(C5-C$23)^2</f>
        <v>9.968052160493837</v>
      </c>
      <c r="F5" s="7"/>
      <c r="G5" s="7">
        <f>(C5-D$4)^2</f>
        <v>0.733877777777782</v>
      </c>
    </row>
    <row r="6" spans="2:7" ht="12.75">
      <c r="B6" s="1">
        <v>1</v>
      </c>
      <c r="C6" s="1">
        <v>47.68</v>
      </c>
      <c r="D6" s="7"/>
      <c r="E6" s="7">
        <f t="shared" si="0"/>
        <v>3.8307188271604886</v>
      </c>
      <c r="F6" s="7"/>
      <c r="G6" s="7">
        <f>(C6-D$4)^2</f>
        <v>0.11787777777777804</v>
      </c>
    </row>
    <row r="7" spans="2:7" ht="12.75">
      <c r="B7" s="1">
        <v>2</v>
      </c>
      <c r="C7" s="1">
        <v>55.97</v>
      </c>
      <c r="D7" s="7">
        <f>AVERAGE(C7:C9)</f>
        <v>55.96666666666667</v>
      </c>
      <c r="E7" s="7">
        <f t="shared" si="0"/>
        <v>40.10407438271606</v>
      </c>
      <c r="F7" s="7">
        <f>(D7-D$23)^2</f>
        <v>40.0618669753086</v>
      </c>
      <c r="G7" s="7">
        <f>(C7-D$7)^2</f>
        <v>1.11111111110909E-05</v>
      </c>
    </row>
    <row r="8" spans="2:7" ht="12.75">
      <c r="B8" s="1">
        <v>2</v>
      </c>
      <c r="C8" s="1">
        <v>55.67</v>
      </c>
      <c r="D8" s="7"/>
      <c r="E8" s="7">
        <f t="shared" si="0"/>
        <v>36.39440771604942</v>
      </c>
      <c r="F8" s="7"/>
      <c r="G8" s="7">
        <f>(C8-D$7)^2</f>
        <v>0.08801111111111122</v>
      </c>
    </row>
    <row r="9" spans="2:7" ht="12.75">
      <c r="B9" s="1">
        <v>2</v>
      </c>
      <c r="C9" s="1">
        <v>56.26</v>
      </c>
      <c r="D9" s="7"/>
      <c r="E9" s="7">
        <f t="shared" si="0"/>
        <v>43.86118549382716</v>
      </c>
      <c r="F9" s="7"/>
      <c r="G9" s="7">
        <f>(C9-D$7)^2</f>
        <v>0.08604444444444216</v>
      </c>
    </row>
    <row r="10" spans="2:7" ht="12.75">
      <c r="B10" s="1">
        <v>3</v>
      </c>
      <c r="C10" s="1">
        <v>48.43</v>
      </c>
      <c r="D10" s="7">
        <f>AVERAGE(C10:C12)</f>
        <v>49.89333333333334</v>
      </c>
      <c r="E10" s="7">
        <f t="shared" si="0"/>
        <v>1.4573854938271573</v>
      </c>
      <c r="F10" s="7">
        <f>(D10-D$23)^2</f>
        <v>0.06559290123456749</v>
      </c>
      <c r="G10" s="7">
        <f>(C10-D$10)^2</f>
        <v>2.1413444444444587</v>
      </c>
    </row>
    <row r="11" spans="2:7" ht="12.75">
      <c r="B11" s="1">
        <v>3</v>
      </c>
      <c r="C11" s="1">
        <v>50.39</v>
      </c>
      <c r="D11" s="7"/>
      <c r="E11" s="7">
        <f t="shared" si="0"/>
        <v>0.5666743827160527</v>
      </c>
      <c r="F11" s="7"/>
      <c r="G11" s="7">
        <f>(C11-D$10)^2</f>
        <v>0.24667777777777372</v>
      </c>
    </row>
    <row r="12" spans="2:7" ht="12.75">
      <c r="B12" s="1">
        <v>3</v>
      </c>
      <c r="C12" s="1">
        <v>50.86</v>
      </c>
      <c r="D12" s="7"/>
      <c r="E12" s="7">
        <f t="shared" si="0"/>
        <v>1.4951854938271631</v>
      </c>
      <c r="F12" s="7"/>
      <c r="G12" s="7">
        <f>(C12-D$10)^2</f>
        <v>0.9344444444444344</v>
      </c>
    </row>
    <row r="13" spans="2:7" ht="12.75">
      <c r="B13" s="1">
        <v>4</v>
      </c>
      <c r="C13" s="1">
        <v>47.45</v>
      </c>
      <c r="D13" s="7">
        <f>AVERAGE(C13:C15)</f>
        <v>47.583333333333336</v>
      </c>
      <c r="E13" s="7">
        <f t="shared" si="0"/>
        <v>4.783941049382697</v>
      </c>
      <c r="F13" s="7">
        <f>(D13-D$23)^2</f>
        <v>4.218459567901247</v>
      </c>
      <c r="G13" s="7">
        <f>(C13-D$13)^2</f>
        <v>0.017777777777777653</v>
      </c>
    </row>
    <row r="14" spans="2:7" ht="12.75">
      <c r="B14" s="1">
        <v>4</v>
      </c>
      <c r="C14" s="1">
        <v>49.49</v>
      </c>
      <c r="D14" s="7"/>
      <c r="E14" s="7">
        <f t="shared" si="0"/>
        <v>0.021674382716048313</v>
      </c>
      <c r="F14" s="7"/>
      <c r="G14" s="7">
        <f>(C14-D$13)^2</f>
        <v>3.6353777777777765</v>
      </c>
    </row>
    <row r="15" spans="2:7" ht="12.75">
      <c r="B15" s="1">
        <v>4</v>
      </c>
      <c r="C15" s="1">
        <v>45.81</v>
      </c>
      <c r="D15" s="7"/>
      <c r="E15" s="7">
        <f t="shared" si="0"/>
        <v>14.647629938271574</v>
      </c>
      <c r="F15" s="7"/>
      <c r="G15" s="7">
        <f>(C15-D$13)^2</f>
        <v>3.1447111111111115</v>
      </c>
    </row>
    <row r="16" spans="2:7" ht="12.75">
      <c r="B16" s="1">
        <v>5</v>
      </c>
      <c r="C16" s="1">
        <v>47.12</v>
      </c>
      <c r="D16" s="7">
        <f>AVERAGE(C16:C18)</f>
        <v>47.76</v>
      </c>
      <c r="E16" s="7">
        <f t="shared" si="0"/>
        <v>6.336407716049387</v>
      </c>
      <c r="F16" s="7">
        <f>(D16-D$23)^2</f>
        <v>3.5239632716049663</v>
      </c>
      <c r="G16" s="7">
        <f>(C16-D$16)^2</f>
        <v>0.40960000000000074</v>
      </c>
    </row>
    <row r="17" spans="2:7" ht="12.75">
      <c r="B17" s="1">
        <v>5</v>
      </c>
      <c r="C17" s="1">
        <v>47.43</v>
      </c>
      <c r="D17" s="7"/>
      <c r="E17" s="7">
        <f t="shared" si="0"/>
        <v>4.871829938271599</v>
      </c>
      <c r="F17" s="7"/>
      <c r="G17" s="7">
        <f>(C17-D$16)^2</f>
        <v>0.10889999999999887</v>
      </c>
    </row>
    <row r="18" spans="2:7" ht="12.75">
      <c r="B18" s="1">
        <v>5</v>
      </c>
      <c r="C18" s="1">
        <v>48.73</v>
      </c>
      <c r="D18" s="7"/>
      <c r="E18" s="7">
        <f t="shared" si="0"/>
        <v>0.8230521604938299</v>
      </c>
      <c r="F18" s="7"/>
      <c r="G18" s="7">
        <f>(C18-D$16)^2</f>
        <v>0.9408999999999978</v>
      </c>
    </row>
    <row r="19" spans="2:7" ht="12.75">
      <c r="B19" s="1">
        <v>6</v>
      </c>
      <c r="C19" s="1">
        <v>51.09</v>
      </c>
      <c r="D19" s="7">
        <f>AVERAGE(C19:C21)</f>
        <v>49.28333333333333</v>
      </c>
      <c r="E19" s="7">
        <f t="shared" si="0"/>
        <v>2.110563271604953</v>
      </c>
      <c r="F19" s="7">
        <f>(D19-D$23)^2</f>
        <v>0.12523734567901756</v>
      </c>
      <c r="G19" s="7">
        <f>(C19-D$19)^2</f>
        <v>3.2640444444444636</v>
      </c>
    </row>
    <row r="20" spans="2:7" ht="12.75">
      <c r="B20" s="1">
        <v>6</v>
      </c>
      <c r="C20" s="1">
        <v>49.04</v>
      </c>
      <c r="D20" s="7"/>
      <c r="E20" s="7">
        <f t="shared" si="0"/>
        <v>0.35667438271604845</v>
      </c>
      <c r="F20" s="7"/>
      <c r="G20" s="7">
        <f>(C20-D$19)^2</f>
        <v>0.059211111111110604</v>
      </c>
    </row>
    <row r="21" spans="2:7" ht="12.75">
      <c r="B21" s="1">
        <v>6</v>
      </c>
      <c r="C21" s="1">
        <v>47.72</v>
      </c>
      <c r="D21" s="7"/>
      <c r="E21" s="7">
        <f t="shared" si="0"/>
        <v>3.6757410493827143</v>
      </c>
      <c r="F21" s="7"/>
      <c r="G21" s="7">
        <f>(C21-D$19)^2</f>
        <v>2.444011111111109</v>
      </c>
    </row>
    <row r="22" spans="4:7" ht="12.75">
      <c r="D22" s="7"/>
      <c r="E22" s="7"/>
      <c r="F22" s="7"/>
      <c r="G22" s="7"/>
    </row>
    <row r="23" spans="2:8" ht="12.75">
      <c r="B23" s="1" t="s">
        <v>1</v>
      </c>
      <c r="C23" s="7">
        <f>AVERAGE(C4:C21)</f>
        <v>49.63722222222222</v>
      </c>
      <c r="D23" s="7">
        <f>AVERAGE(D4:D21)</f>
        <v>49.63722222222223</v>
      </c>
      <c r="E23" s="7"/>
      <c r="F23" s="7"/>
      <c r="G23" s="7"/>
      <c r="H23" s="5"/>
    </row>
    <row r="24" spans="2:8" ht="12.75">
      <c r="B24" s="1" t="s">
        <v>10</v>
      </c>
      <c r="C24" s="7">
        <f>VAR(C4:C21)</f>
        <v>10.499962418301198</v>
      </c>
      <c r="D24" s="7">
        <f>VAR(D4:D21)</f>
        <v>10.657535185183951</v>
      </c>
      <c r="E24" s="7"/>
      <c r="F24" s="7"/>
      <c r="G24" s="7"/>
      <c r="H24" s="5"/>
    </row>
    <row r="25" spans="3:8" ht="12.75">
      <c r="C25" s="3"/>
      <c r="D25" s="7" t="s">
        <v>77</v>
      </c>
      <c r="E25" s="7">
        <f>SUM(E4:E21)</f>
        <v>178.49936111111109</v>
      </c>
      <c r="F25" s="7"/>
      <c r="G25" s="7"/>
      <c r="H25" s="5"/>
    </row>
    <row r="26" spans="2:8" ht="12.75">
      <c r="B26" s="1" t="s">
        <v>54</v>
      </c>
      <c r="C26" s="13">
        <v>6</v>
      </c>
      <c r="D26" s="7"/>
      <c r="E26" s="7" t="s">
        <v>79</v>
      </c>
      <c r="F26" s="7">
        <f>SUM(F4:F21)*3</f>
        <v>159.8630277777779</v>
      </c>
      <c r="G26" s="7"/>
      <c r="H26" s="5"/>
    </row>
    <row r="27" spans="2:8" ht="12.75">
      <c r="B27" s="1" t="s">
        <v>55</v>
      </c>
      <c r="C27" s="13">
        <v>3</v>
      </c>
      <c r="D27" s="7"/>
      <c r="E27" s="7"/>
      <c r="F27" s="7" t="s">
        <v>78</v>
      </c>
      <c r="G27" s="7">
        <f>SUM(G4:G26)</f>
        <v>18.63633333333335</v>
      </c>
      <c r="H27" s="5"/>
    </row>
    <row r="29" ht="12.75">
      <c r="A29" s="12" t="s">
        <v>12</v>
      </c>
    </row>
    <row r="30" spans="1:8" ht="12.75">
      <c r="A30" s="1" t="s">
        <v>2</v>
      </c>
      <c r="B30" s="1" t="s">
        <v>3</v>
      </c>
      <c r="C30" s="1" t="s">
        <v>3</v>
      </c>
      <c r="D30" s="1" t="s">
        <v>13</v>
      </c>
      <c r="E30" s="1" t="s">
        <v>14</v>
      </c>
      <c r="F30" s="1" t="s">
        <v>15</v>
      </c>
      <c r="G30" s="1" t="s">
        <v>4</v>
      </c>
      <c r="H30" s="5" t="s">
        <v>85</v>
      </c>
    </row>
    <row r="31" spans="1:8" ht="12.75">
      <c r="A31" s="1" t="s">
        <v>6</v>
      </c>
      <c r="B31" s="1" t="s">
        <v>83</v>
      </c>
      <c r="C31" s="13">
        <f>C26-1</f>
        <v>5</v>
      </c>
      <c r="D31" s="7">
        <f>F26</f>
        <v>159.8630277777779</v>
      </c>
      <c r="E31" s="7">
        <f>D31/C31</f>
        <v>31.972605555555578</v>
      </c>
      <c r="F31" s="7">
        <f>E31/E32</f>
        <v>20.587272174426296</v>
      </c>
      <c r="G31" s="4">
        <f>FDIST(F31,C31,C32)</f>
        <v>1.6501658308094696E-05</v>
      </c>
      <c r="H31" s="1" t="s">
        <v>17</v>
      </c>
    </row>
    <row r="32" spans="1:6" ht="12.75">
      <c r="A32" s="1" t="s">
        <v>17</v>
      </c>
      <c r="B32" s="1" t="s">
        <v>84</v>
      </c>
      <c r="C32" s="1">
        <f>C26*(C27-1)</f>
        <v>12</v>
      </c>
      <c r="D32" s="7">
        <f>G27</f>
        <v>18.63633333333335</v>
      </c>
      <c r="E32" s="7">
        <f>D32/C32</f>
        <v>1.5530277777777792</v>
      </c>
      <c r="F32" s="7"/>
    </row>
    <row r="33" spans="1:6" ht="12.75">
      <c r="A33" s="1" t="s">
        <v>30</v>
      </c>
      <c r="B33" s="1" t="s">
        <v>82</v>
      </c>
      <c r="C33" s="1">
        <f>C26*C27-1</f>
        <v>17</v>
      </c>
      <c r="D33" s="7">
        <f>E25</f>
        <v>178.49936111111109</v>
      </c>
      <c r="E33" s="7">
        <f>D33/C33</f>
        <v>10.499962418300653</v>
      </c>
      <c r="F33" s="7"/>
    </row>
    <row r="35" ht="12.75">
      <c r="A35" s="12" t="s">
        <v>33</v>
      </c>
    </row>
    <row r="36" spans="1:7" ht="12.75">
      <c r="A36" s="1" t="s">
        <v>31</v>
      </c>
      <c r="D36" s="1" t="s">
        <v>39</v>
      </c>
      <c r="E36" s="1" t="s">
        <v>39</v>
      </c>
      <c r="F36" s="9" t="s">
        <v>35</v>
      </c>
      <c r="G36" s="9" t="s">
        <v>36</v>
      </c>
    </row>
    <row r="37" spans="1:8" ht="12.75">
      <c r="A37" s="1" t="s">
        <v>2</v>
      </c>
      <c r="C37" s="1" t="s">
        <v>14</v>
      </c>
      <c r="D37" s="1" t="s">
        <v>40</v>
      </c>
      <c r="E37" s="1" t="s">
        <v>40</v>
      </c>
      <c r="F37" s="9" t="s">
        <v>7</v>
      </c>
      <c r="G37" s="9" t="s">
        <v>7</v>
      </c>
      <c r="H37" s="1" t="s">
        <v>34</v>
      </c>
    </row>
    <row r="38" spans="1:8" ht="12.75">
      <c r="A38" s="5" t="s">
        <v>37</v>
      </c>
      <c r="C38" s="7">
        <f>E32</f>
        <v>1.5530277777777792</v>
      </c>
      <c r="D38" s="1">
        <v>1</v>
      </c>
      <c r="E38" s="1">
        <v>1</v>
      </c>
      <c r="F38" s="7">
        <f>C38/E38</f>
        <v>1.5530277777777792</v>
      </c>
      <c r="G38" s="7">
        <f>C38</f>
        <v>1.5530277777777792</v>
      </c>
      <c r="H38" s="6">
        <f>(G38/G$40)*100</f>
        <v>13.281816311562636</v>
      </c>
    </row>
    <row r="39" spans="1:8" ht="12.75">
      <c r="A39" s="5" t="s">
        <v>38</v>
      </c>
      <c r="C39" s="7">
        <f>E31</f>
        <v>31.972605555555578</v>
      </c>
      <c r="D39" s="1" t="s">
        <v>56</v>
      </c>
      <c r="E39" s="13">
        <f>C27</f>
        <v>3</v>
      </c>
      <c r="F39" s="7">
        <f>C39/E39</f>
        <v>10.657535185185193</v>
      </c>
      <c r="G39" s="7">
        <f>F39-G38/E39</f>
        <v>10.139859259259266</v>
      </c>
      <c r="H39" s="6">
        <f>(G39/G$40)*100</f>
        <v>86.71818368843735</v>
      </c>
    </row>
    <row r="40" spans="1:8" ht="12.75">
      <c r="A40" s="5" t="s">
        <v>5</v>
      </c>
      <c r="C40" s="7">
        <f>E33</f>
        <v>10.499962418300653</v>
      </c>
      <c r="E40" s="1">
        <v>1</v>
      </c>
      <c r="F40" s="7">
        <f>C40/E40</f>
        <v>10.499962418300653</v>
      </c>
      <c r="G40" s="7">
        <f>SUM(G38:G39)</f>
        <v>11.692887037037046</v>
      </c>
      <c r="H40" s="6">
        <f>(G40/G$40)*100</f>
        <v>100</v>
      </c>
    </row>
    <row r="43" spans="1:5" ht="12.75">
      <c r="A43" s="5" t="s">
        <v>41</v>
      </c>
      <c r="D43" s="5" t="s">
        <v>44</v>
      </c>
      <c r="E43" s="1">
        <v>0.05</v>
      </c>
    </row>
    <row r="44" spans="1:7" ht="12.75">
      <c r="A44" s="5"/>
      <c r="D44" s="1" t="s">
        <v>42</v>
      </c>
      <c r="E44" s="1" t="s">
        <v>45</v>
      </c>
      <c r="F44" s="1" t="s">
        <v>43</v>
      </c>
      <c r="G44" s="1" t="s">
        <v>3</v>
      </c>
    </row>
    <row r="45" spans="1:7" ht="12.75">
      <c r="A45" s="5" t="s">
        <v>37</v>
      </c>
      <c r="D45" s="6">
        <f>(C32*F38)/CHIINV(E43/2,12)</f>
        <v>0.7985860021028146</v>
      </c>
      <c r="E45" s="6">
        <f>G38</f>
        <v>1.5530277777777792</v>
      </c>
      <c r="F45" s="6">
        <f>(C32*E32)/CHIINV(1-E43/2,12)</f>
        <v>4.231886536414913</v>
      </c>
      <c r="G45" s="1">
        <f>C32</f>
        <v>12</v>
      </c>
    </row>
    <row r="46" spans="1:7" ht="12.75">
      <c r="A46" s="5" t="s">
        <v>38</v>
      </c>
      <c r="D46" s="6">
        <f>($C$31*$G$39)/CHIINV(E43/2,$C$31)</f>
        <v>3.9508504454659157</v>
      </c>
      <c r="E46" s="6">
        <f>G39</f>
        <v>10.139859259259266</v>
      </c>
      <c r="F46" s="6">
        <f>($C$31*$G$39)/CHIINV(1-E43/2,$C$31)</f>
        <v>60.99445116438527</v>
      </c>
      <c r="G46" s="1">
        <f>C31</f>
        <v>5</v>
      </c>
    </row>
    <row r="47" spans="1:7" ht="12.75">
      <c r="A47" s="5" t="s">
        <v>62</v>
      </c>
      <c r="D47" s="6">
        <f>($C$33*$G$40)/CHIINV(E43/2,$C$33)</f>
        <v>6.584048879239452</v>
      </c>
      <c r="E47" s="7">
        <f>G40</f>
        <v>11.692887037037046</v>
      </c>
      <c r="F47" s="6">
        <f>($C$33*$G$40)/CHIINV(1-E43/2,$C$33)</f>
        <v>26.278976662867173</v>
      </c>
      <c r="G47" s="1">
        <f>C33</f>
        <v>17</v>
      </c>
    </row>
    <row r="48" spans="1:8" ht="12.75">
      <c r="A48" s="5"/>
      <c r="D48" s="6"/>
      <c r="F48" s="6"/>
      <c r="G48" s="6"/>
      <c r="H48" s="6"/>
    </row>
    <row r="49" ht="12.75">
      <c r="A49" s="5"/>
    </row>
  </sheetData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workbookViewId="0" topLeftCell="A64">
      <selection activeCell="H22" sqref="H22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5" width="10.8515625" style="1" customWidth="1"/>
    <col min="6" max="6" width="10.7109375" style="1" customWidth="1"/>
    <col min="7" max="16384" width="9.140625" style="1" customWidth="1"/>
  </cols>
  <sheetData>
    <row r="1" ht="12.75">
      <c r="A1" s="5" t="s">
        <v>19</v>
      </c>
    </row>
    <row r="2" spans="6:9" ht="45">
      <c r="F2" s="10" t="s">
        <v>60</v>
      </c>
      <c r="G2" s="10" t="s">
        <v>64</v>
      </c>
      <c r="H2" s="10" t="s">
        <v>63</v>
      </c>
      <c r="I2" s="10" t="s">
        <v>61</v>
      </c>
    </row>
    <row r="3" spans="1:11" ht="12.75">
      <c r="A3" s="1" t="s">
        <v>20</v>
      </c>
      <c r="B3" s="1" t="s">
        <v>9</v>
      </c>
      <c r="C3" s="1" t="s">
        <v>21</v>
      </c>
      <c r="D3" s="1" t="s">
        <v>11</v>
      </c>
      <c r="E3" s="1" t="s">
        <v>22</v>
      </c>
      <c r="F3" s="1" t="s">
        <v>26</v>
      </c>
      <c r="G3" s="1" t="s">
        <v>16</v>
      </c>
      <c r="H3" s="1" t="s">
        <v>27</v>
      </c>
      <c r="I3" s="1" t="s">
        <v>18</v>
      </c>
      <c r="K3" s="5"/>
    </row>
    <row r="4" spans="1:17" ht="12.75">
      <c r="A4" s="1">
        <v>1</v>
      </c>
      <c r="B4" s="1">
        <v>1</v>
      </c>
      <c r="C4" s="6">
        <v>58.7</v>
      </c>
      <c r="D4" s="6">
        <f>AVERAGE(C4:C5)</f>
        <v>59.295</v>
      </c>
      <c r="E4" s="6">
        <f>AVERAGE(C4:C9)</f>
        <v>51.415</v>
      </c>
      <c r="F4" s="6">
        <f aca="true" t="shared" si="0" ref="F4:F35">(C4-C$72)^2</f>
        <v>75.12161652892544</v>
      </c>
      <c r="G4" s="6">
        <f>(D4-E4)^2</f>
        <v>62.09440000000004</v>
      </c>
      <c r="H4" s="6">
        <f>(E4-E$72)^2</f>
        <v>1.9106778925619847</v>
      </c>
      <c r="I4" s="6">
        <f>(C4-D4)^2</f>
        <v>0.35402499999999865</v>
      </c>
      <c r="J4" s="6"/>
      <c r="K4" s="6"/>
      <c r="L4" s="6"/>
      <c r="M4" s="6"/>
      <c r="N4" s="6"/>
      <c r="O4" s="6"/>
      <c r="P4" s="6"/>
      <c r="Q4" s="6"/>
    </row>
    <row r="5" spans="1:17" ht="12.75">
      <c r="A5" s="1">
        <v>1</v>
      </c>
      <c r="B5" s="1">
        <v>1</v>
      </c>
      <c r="C5" s="6">
        <v>59.89</v>
      </c>
      <c r="D5" s="6"/>
      <c r="E5" s="6"/>
      <c r="F5" s="6">
        <f t="shared" si="0"/>
        <v>97.16582561983446</v>
      </c>
      <c r="G5" s="6"/>
      <c r="H5" s="6"/>
      <c r="I5" s="6">
        <f>(C5-D4)^2</f>
        <v>0.35402499999999865</v>
      </c>
      <c r="J5" s="6"/>
      <c r="K5" s="6"/>
      <c r="L5" s="6"/>
      <c r="M5" s="6"/>
      <c r="N5" s="6"/>
      <c r="O5" s="6"/>
      <c r="P5" s="6"/>
      <c r="Q5" s="6"/>
    </row>
    <row r="6" spans="1:17" ht="12.75">
      <c r="A6" s="1">
        <v>1</v>
      </c>
      <c r="B6" s="1">
        <v>2</v>
      </c>
      <c r="C6" s="6">
        <v>55.97</v>
      </c>
      <c r="D6" s="6">
        <f>AVERAGE(C6:C7)</f>
        <v>55.82</v>
      </c>
      <c r="E6" s="6"/>
      <c r="F6" s="6">
        <f t="shared" si="0"/>
        <v>35.251207438016365</v>
      </c>
      <c r="G6" s="6">
        <f>(D6-E4)^2</f>
        <v>19.40402500000001</v>
      </c>
      <c r="H6" s="6"/>
      <c r="I6" s="6">
        <f>(C6-D6)^2</f>
        <v>0.022499999999999572</v>
      </c>
      <c r="J6" s="6"/>
      <c r="K6" s="6"/>
      <c r="L6" s="6"/>
      <c r="M6" s="6"/>
      <c r="N6" s="6"/>
      <c r="O6" s="6"/>
      <c r="P6" s="6"/>
      <c r="Q6" s="6"/>
    </row>
    <row r="7" spans="1:17" ht="12.75">
      <c r="A7" s="1">
        <v>1</v>
      </c>
      <c r="B7" s="1">
        <v>2</v>
      </c>
      <c r="C7" s="6">
        <v>55.67</v>
      </c>
      <c r="D7" s="6"/>
      <c r="E7" s="6"/>
      <c r="F7" s="6">
        <f t="shared" si="0"/>
        <v>31.778843801652766</v>
      </c>
      <c r="G7" s="6"/>
      <c r="H7" s="6"/>
      <c r="I7" s="6">
        <f>(C7-D6)^2</f>
        <v>0.022499999999999572</v>
      </c>
      <c r="J7" s="6"/>
      <c r="K7" s="6"/>
      <c r="L7" s="6"/>
      <c r="M7" s="6"/>
      <c r="N7" s="6"/>
      <c r="O7" s="6"/>
      <c r="P7" s="6"/>
      <c r="Q7" s="6"/>
    </row>
    <row r="8" spans="1:17" ht="12.75">
      <c r="A8" s="1">
        <v>1</v>
      </c>
      <c r="B8" s="1">
        <v>3</v>
      </c>
      <c r="C8" s="6">
        <v>40.21</v>
      </c>
      <c r="D8" s="6">
        <f>AVERAGE(C8:C9)</f>
        <v>39.129999999999995</v>
      </c>
      <c r="E8" s="6"/>
      <c r="F8" s="6">
        <f t="shared" si="0"/>
        <v>96.4859710743804</v>
      </c>
      <c r="G8" s="6">
        <f>(D8-E4)^2</f>
        <v>150.92122500000008</v>
      </c>
      <c r="H8" s="6"/>
      <c r="I8" s="6">
        <f>(C8-D8)^2</f>
        <v>1.1664000000000116</v>
      </c>
      <c r="J8" s="6"/>
      <c r="K8" s="6"/>
      <c r="L8" s="6"/>
      <c r="M8" s="6"/>
      <c r="N8" s="6"/>
      <c r="O8" s="6"/>
      <c r="P8" s="6"/>
      <c r="Q8" s="6"/>
    </row>
    <row r="9" spans="1:17" ht="12.75">
      <c r="A9" s="1">
        <v>1</v>
      </c>
      <c r="B9" s="1">
        <v>3</v>
      </c>
      <c r="C9" s="6">
        <v>38.05</v>
      </c>
      <c r="D9" s="6"/>
      <c r="E9" s="6"/>
      <c r="F9" s="6">
        <f t="shared" si="0"/>
        <v>143.58575289256237</v>
      </c>
      <c r="G9" s="6"/>
      <c r="H9" s="6"/>
      <c r="I9" s="6">
        <f>(C9-D8)^2</f>
        <v>1.1663999999999963</v>
      </c>
      <c r="J9" s="6"/>
      <c r="K9" s="6"/>
      <c r="L9" s="6"/>
      <c r="M9" s="6"/>
      <c r="N9" s="6"/>
      <c r="O9" s="6"/>
      <c r="P9" s="6"/>
      <c r="Q9" s="6"/>
    </row>
    <row r="10" spans="1:17" ht="12.75">
      <c r="A10" s="1">
        <v>2</v>
      </c>
      <c r="B10" s="1">
        <v>1</v>
      </c>
      <c r="C10" s="6">
        <v>51.76</v>
      </c>
      <c r="D10" s="6">
        <f>AVERAGE(C10:C11)</f>
        <v>51.745</v>
      </c>
      <c r="E10" s="6">
        <f>AVERAGE(C10:C15)</f>
        <v>53.79666666666666</v>
      </c>
      <c r="F10" s="6">
        <f t="shared" si="0"/>
        <v>2.983471074380114</v>
      </c>
      <c r="G10" s="6">
        <f>(D10-E10)^2</f>
        <v>4.209336111111093</v>
      </c>
      <c r="H10" s="6">
        <f>(E10-E$72)^2</f>
        <v>14.16723976124881</v>
      </c>
      <c r="I10" s="6">
        <f>(C10-D10)^2</f>
        <v>0.00022500000000001704</v>
      </c>
      <c r="J10" s="6"/>
      <c r="K10" s="6"/>
      <c r="L10" s="6"/>
      <c r="M10" s="6"/>
      <c r="N10" s="6"/>
      <c r="O10" s="6"/>
      <c r="P10" s="6"/>
      <c r="Q10" s="6"/>
    </row>
    <row r="11" spans="1:17" ht="12.75">
      <c r="A11" s="1">
        <v>2</v>
      </c>
      <c r="B11" s="1">
        <v>1</v>
      </c>
      <c r="C11" s="6">
        <v>51.73</v>
      </c>
      <c r="D11" s="6"/>
      <c r="E11" s="6"/>
      <c r="F11" s="6">
        <f t="shared" si="0"/>
        <v>2.8807347107437473</v>
      </c>
      <c r="G11" s="6"/>
      <c r="H11" s="6"/>
      <c r="I11" s="6">
        <f>(C11-D10)^2</f>
        <v>0.00022500000000001704</v>
      </c>
      <c r="J11" s="6"/>
      <c r="K11" s="6"/>
      <c r="L11" s="6"/>
      <c r="M11" s="6"/>
      <c r="N11" s="6"/>
      <c r="O11" s="6"/>
      <c r="P11" s="6"/>
      <c r="Q11" s="6"/>
    </row>
    <row r="12" spans="1:17" ht="12.75">
      <c r="A12" s="1">
        <v>2</v>
      </c>
      <c r="B12" s="1">
        <v>2</v>
      </c>
      <c r="C12" s="6">
        <v>58.15</v>
      </c>
      <c r="D12" s="6">
        <f>AVERAGE(C12:C13)</f>
        <v>58.94</v>
      </c>
      <c r="E12" s="6"/>
      <c r="F12" s="6">
        <f t="shared" si="0"/>
        <v>65.89011652892539</v>
      </c>
      <c r="G12" s="6">
        <f>(D12-E10)^2</f>
        <v>26.453877777777826</v>
      </c>
      <c r="H12" s="6"/>
      <c r="I12" s="6">
        <f>(C12-D12)^2</f>
        <v>0.6240999999999987</v>
      </c>
      <c r="J12" s="6"/>
      <c r="K12" s="6"/>
      <c r="L12" s="6"/>
      <c r="M12" s="6"/>
      <c r="N12" s="6"/>
      <c r="O12" s="6"/>
      <c r="P12" s="6"/>
      <c r="Q12" s="6"/>
    </row>
    <row r="13" spans="1:17" ht="12.75">
      <c r="A13" s="1">
        <v>2</v>
      </c>
      <c r="B13" s="1">
        <v>2</v>
      </c>
      <c r="C13" s="6">
        <v>59.73</v>
      </c>
      <c r="D13" s="6"/>
      <c r="E13" s="6"/>
      <c r="F13" s="6">
        <f t="shared" si="0"/>
        <v>94.03709834710713</v>
      </c>
      <c r="G13" s="6"/>
      <c r="H13" s="6"/>
      <c r="I13" s="6">
        <f>(C13-D12)^2</f>
        <v>0.6240999999999987</v>
      </c>
      <c r="J13" s="6"/>
      <c r="K13" s="6"/>
      <c r="L13" s="6"/>
      <c r="M13" s="6"/>
      <c r="N13" s="6"/>
      <c r="O13" s="6"/>
      <c r="P13" s="6"/>
      <c r="Q13" s="6"/>
    </row>
    <row r="14" spans="1:17" ht="12.75">
      <c r="A14" s="1">
        <v>2</v>
      </c>
      <c r="B14" s="1">
        <v>3</v>
      </c>
      <c r="C14" s="6">
        <v>50.06</v>
      </c>
      <c r="D14" s="6">
        <f>AVERAGE(C14:C15)</f>
        <v>50.705</v>
      </c>
      <c r="E14" s="6"/>
      <c r="F14" s="6">
        <f t="shared" si="0"/>
        <v>0.0007438016528919842</v>
      </c>
      <c r="G14" s="6">
        <f>(D14-E10)^2</f>
        <v>9.558402777777745</v>
      </c>
      <c r="H14" s="6"/>
      <c r="I14" s="6">
        <f>(C14-D14)^2</f>
        <v>0.41602499999999487</v>
      </c>
      <c r="J14" s="6"/>
      <c r="K14" s="6"/>
      <c r="L14" s="6"/>
      <c r="M14" s="6"/>
      <c r="N14" s="6"/>
      <c r="O14" s="6"/>
      <c r="P14" s="6"/>
      <c r="Q14" s="6"/>
    </row>
    <row r="15" spans="1:17" ht="12.75">
      <c r="A15" s="1">
        <v>2</v>
      </c>
      <c r="B15" s="1">
        <v>3</v>
      </c>
      <c r="C15" s="6">
        <v>51.35</v>
      </c>
      <c r="D15" s="6"/>
      <c r="E15" s="6"/>
      <c r="F15" s="6">
        <f t="shared" si="0"/>
        <v>1.7352074380164988</v>
      </c>
      <c r="G15" s="6"/>
      <c r="H15" s="6"/>
      <c r="I15" s="6">
        <f>(C15-D14)^2</f>
        <v>0.41602500000000403</v>
      </c>
      <c r="J15" s="6"/>
      <c r="K15" s="6"/>
      <c r="L15" s="6"/>
      <c r="M15" s="6"/>
      <c r="N15" s="6"/>
      <c r="O15" s="6"/>
      <c r="P15" s="6"/>
      <c r="Q15" s="6"/>
    </row>
    <row r="16" spans="1:17" ht="12.75">
      <c r="A16" s="1">
        <v>3</v>
      </c>
      <c r="B16" s="1">
        <v>1</v>
      </c>
      <c r="C16" s="6">
        <v>61.11</v>
      </c>
      <c r="D16" s="6">
        <f>AVERAGE(C16:C17)</f>
        <v>60.45</v>
      </c>
      <c r="E16" s="6">
        <f>AVERAGE(C16:C21)</f>
        <v>51.98166666666666</v>
      </c>
      <c r="F16" s="6">
        <f t="shared" si="0"/>
        <v>122.70597107437987</v>
      </c>
      <c r="G16" s="6">
        <f>(D16-E16)^2</f>
        <v>71.71266944444457</v>
      </c>
      <c r="H16" s="6">
        <f>(E16-E$72)^2</f>
        <v>3.7983647612488394</v>
      </c>
      <c r="I16" s="6">
        <f>(C16-D16)^2</f>
        <v>0.4355999999999955</v>
      </c>
      <c r="J16" s="6"/>
      <c r="K16" s="6"/>
      <c r="L16" s="6"/>
      <c r="M16" s="6"/>
      <c r="N16" s="6"/>
      <c r="O16" s="6"/>
      <c r="P16" s="6"/>
      <c r="Q16" s="6"/>
    </row>
    <row r="17" spans="1:17" ht="12.75">
      <c r="A17" s="1">
        <v>3</v>
      </c>
      <c r="B17" s="1">
        <v>1</v>
      </c>
      <c r="C17" s="6">
        <v>59.79</v>
      </c>
      <c r="D17" s="6"/>
      <c r="E17" s="6"/>
      <c r="F17" s="6">
        <f t="shared" si="0"/>
        <v>95.20437107437989</v>
      </c>
      <c r="G17" s="6"/>
      <c r="H17" s="6"/>
      <c r="I17" s="6">
        <f>(C17-D16)^2</f>
        <v>0.43560000000000487</v>
      </c>
      <c r="J17" s="6"/>
      <c r="K17" s="6"/>
      <c r="L17" s="6"/>
      <c r="M17" s="6"/>
      <c r="N17" s="6"/>
      <c r="O17" s="6"/>
      <c r="P17" s="6"/>
      <c r="Q17" s="6"/>
    </row>
    <row r="18" spans="1:17" ht="12.75">
      <c r="A18" s="1">
        <v>3</v>
      </c>
      <c r="B18" s="1">
        <v>2</v>
      </c>
      <c r="C18" s="6">
        <v>43.18</v>
      </c>
      <c r="D18" s="6">
        <f>AVERAGE(C18:C19)</f>
        <v>42.345</v>
      </c>
      <c r="E18" s="6"/>
      <c r="F18" s="6">
        <f t="shared" si="0"/>
        <v>46.959871074380345</v>
      </c>
      <c r="G18" s="6">
        <f>(D18-E16)^2</f>
        <v>92.86534444444437</v>
      </c>
      <c r="H18" s="6"/>
      <c r="I18" s="6">
        <f>(C18-D18)^2</f>
        <v>0.6972250000000014</v>
      </c>
      <c r="J18" s="6"/>
      <c r="K18" s="6"/>
      <c r="L18" s="6"/>
      <c r="M18" s="6"/>
      <c r="N18" s="6"/>
      <c r="O18" s="6"/>
      <c r="P18" s="6"/>
      <c r="Q18" s="6"/>
    </row>
    <row r="19" spans="1:17" ht="12.75">
      <c r="A19" s="1">
        <v>3</v>
      </c>
      <c r="B19" s="1">
        <v>2</v>
      </c>
      <c r="C19" s="6">
        <v>41.51</v>
      </c>
      <c r="D19" s="6"/>
      <c r="E19" s="6"/>
      <c r="F19" s="6">
        <f t="shared" si="0"/>
        <v>72.63688016528951</v>
      </c>
      <c r="G19" s="6"/>
      <c r="H19" s="6"/>
      <c r="I19" s="6">
        <f>(C19-D18)^2</f>
        <v>0.6972250000000014</v>
      </c>
      <c r="J19" s="6"/>
      <c r="K19" s="6"/>
      <c r="L19" s="6"/>
      <c r="M19" s="6"/>
      <c r="N19" s="6"/>
      <c r="O19" s="6"/>
      <c r="P19" s="6"/>
      <c r="Q19" s="6"/>
    </row>
    <row r="20" spans="1:17" ht="12.75">
      <c r="A20" s="1">
        <v>3</v>
      </c>
      <c r="B20" s="1">
        <v>3</v>
      </c>
      <c r="C20" s="6">
        <v>54.87</v>
      </c>
      <c r="D20" s="6">
        <f>AVERAGE(C20:C21)</f>
        <v>53.15</v>
      </c>
      <c r="E20" s="6"/>
      <c r="F20" s="6">
        <f t="shared" si="0"/>
        <v>23.39920743801638</v>
      </c>
      <c r="G20" s="6">
        <f>(D20-E16)^2</f>
        <v>1.3650027777777853</v>
      </c>
      <c r="H20" s="6"/>
      <c r="I20" s="6">
        <f>(C20-D20)^2</f>
        <v>2.958399999999996</v>
      </c>
      <c r="J20" s="6"/>
      <c r="K20" s="6"/>
      <c r="L20" s="6"/>
      <c r="M20" s="6"/>
      <c r="N20" s="6"/>
      <c r="O20" s="6"/>
      <c r="P20" s="6"/>
      <c r="Q20" s="6"/>
    </row>
    <row r="21" spans="1:17" ht="12.75">
      <c r="A21" s="1">
        <v>3</v>
      </c>
      <c r="B21" s="1">
        <v>3</v>
      </c>
      <c r="C21" s="6">
        <v>51.43</v>
      </c>
      <c r="D21" s="6"/>
      <c r="E21" s="6"/>
      <c r="F21" s="6">
        <f t="shared" si="0"/>
        <v>1.9523710743801286</v>
      </c>
      <c r="G21" s="6"/>
      <c r="H21" s="6"/>
      <c r="I21" s="6">
        <f>(C21-D20)^2</f>
        <v>2.958399999999996</v>
      </c>
      <c r="J21" s="6"/>
      <c r="K21" s="6"/>
      <c r="L21" s="6"/>
      <c r="M21" s="6"/>
      <c r="N21" s="6"/>
      <c r="O21" s="6"/>
      <c r="P21" s="6"/>
      <c r="Q21" s="6"/>
    </row>
    <row r="22" spans="1:17" ht="12.75">
      <c r="A22" s="1">
        <v>4</v>
      </c>
      <c r="B22" s="1">
        <v>1</v>
      </c>
      <c r="C22" s="6">
        <v>42.7</v>
      </c>
      <c r="D22" s="6">
        <f>AVERAGE(C22:C23)</f>
        <v>43.525000000000006</v>
      </c>
      <c r="E22" s="6">
        <f>AVERAGE(C22:C27)</f>
        <v>44.64333333333334</v>
      </c>
      <c r="F22" s="6">
        <f t="shared" si="0"/>
        <v>53.76888925619849</v>
      </c>
      <c r="G22" s="6">
        <f>(D22-E22)^2</f>
        <v>1.2506694444444422</v>
      </c>
      <c r="H22" s="6">
        <f>(E22-E$72)^2</f>
        <v>29.04556703397606</v>
      </c>
      <c r="I22" s="6">
        <f>(C22-D22)^2</f>
        <v>0.6806250000000047</v>
      </c>
      <c r="J22" s="6"/>
      <c r="K22" s="6"/>
      <c r="L22" s="6"/>
      <c r="M22" s="6"/>
      <c r="N22" s="6"/>
      <c r="O22" s="6"/>
      <c r="P22" s="6"/>
      <c r="Q22" s="6"/>
    </row>
    <row r="23" spans="1:17" ht="12.75">
      <c r="A23" s="1">
        <v>4</v>
      </c>
      <c r="B23" s="1">
        <v>1</v>
      </c>
      <c r="C23" s="6">
        <v>44.35</v>
      </c>
      <c r="D23" s="6"/>
      <c r="E23" s="6"/>
      <c r="F23" s="6">
        <f t="shared" si="0"/>
        <v>32.29338925619848</v>
      </c>
      <c r="G23" s="6"/>
      <c r="H23" s="6"/>
      <c r="I23" s="6">
        <f>(C23-D22)^2</f>
        <v>0.6806249999999929</v>
      </c>
      <c r="J23" s="6"/>
      <c r="K23" s="6"/>
      <c r="L23" s="6"/>
      <c r="M23" s="6"/>
      <c r="N23" s="6"/>
      <c r="O23" s="6"/>
      <c r="P23" s="6"/>
      <c r="Q23" s="6"/>
    </row>
    <row r="24" spans="1:17" ht="12.75">
      <c r="A24" s="1">
        <v>4</v>
      </c>
      <c r="B24" s="1">
        <v>2</v>
      </c>
      <c r="C24" s="6">
        <v>40.69</v>
      </c>
      <c r="D24" s="6">
        <f>AVERAGE(C24:C25)</f>
        <v>41.075</v>
      </c>
      <c r="E24" s="6"/>
      <c r="F24" s="6">
        <f t="shared" si="0"/>
        <v>87.28655289256227</v>
      </c>
      <c r="G24" s="6">
        <f>(D24-E22)^2</f>
        <v>12.733002777777791</v>
      </c>
      <c r="H24" s="6"/>
      <c r="I24" s="6">
        <f>(C24-D24)^2</f>
        <v>0.14822500000000394</v>
      </c>
      <c r="J24" s="6"/>
      <c r="K24" s="6"/>
      <c r="L24" s="6"/>
      <c r="M24" s="6"/>
      <c r="N24" s="6"/>
      <c r="O24" s="6"/>
      <c r="P24" s="6"/>
      <c r="Q24" s="6"/>
    </row>
    <row r="25" spans="1:17" ht="12.75">
      <c r="A25" s="1">
        <v>4</v>
      </c>
      <c r="B25" s="1">
        <v>2</v>
      </c>
      <c r="C25" s="6">
        <v>41.46</v>
      </c>
      <c r="D25" s="6"/>
      <c r="E25" s="6"/>
      <c r="F25" s="6">
        <f t="shared" si="0"/>
        <v>73.49165289256219</v>
      </c>
      <c r="G25" s="6"/>
      <c r="H25" s="6"/>
      <c r="I25" s="6">
        <f>(C25-D24)^2</f>
        <v>0.14822499999999847</v>
      </c>
      <c r="J25" s="6"/>
      <c r="K25" s="6"/>
      <c r="L25" s="6"/>
      <c r="M25" s="6"/>
      <c r="N25" s="6"/>
      <c r="O25" s="6"/>
      <c r="P25" s="6"/>
      <c r="Q25" s="6"/>
    </row>
    <row r="26" spans="1:17" ht="12.75">
      <c r="A26" s="1">
        <v>4</v>
      </c>
      <c r="B26" s="1">
        <v>3</v>
      </c>
      <c r="C26" s="6">
        <v>48.79</v>
      </c>
      <c r="D26" s="6">
        <f>AVERAGE(C26:C27)</f>
        <v>49.33</v>
      </c>
      <c r="E26" s="6"/>
      <c r="F26" s="6">
        <f t="shared" si="0"/>
        <v>1.5443710743801995</v>
      </c>
      <c r="G26" s="6">
        <f>(D26-E22)^2</f>
        <v>21.964844444444385</v>
      </c>
      <c r="H26" s="6"/>
      <c r="I26" s="6">
        <f>(C26-D26)^2</f>
        <v>0.2915999999999991</v>
      </c>
      <c r="J26" s="6"/>
      <c r="K26" s="6"/>
      <c r="L26" s="6"/>
      <c r="M26" s="6"/>
      <c r="N26" s="6"/>
      <c r="O26" s="6"/>
      <c r="P26" s="6"/>
      <c r="Q26" s="6"/>
    </row>
    <row r="27" spans="1:17" ht="12.75">
      <c r="A27" s="1">
        <v>4</v>
      </c>
      <c r="B27" s="1">
        <v>3</v>
      </c>
      <c r="C27" s="6">
        <v>49.87</v>
      </c>
      <c r="D27" s="6"/>
      <c r="E27" s="6"/>
      <c r="F27" s="6">
        <f t="shared" si="0"/>
        <v>0.02648016528926122</v>
      </c>
      <c r="G27" s="6"/>
      <c r="H27" s="6"/>
      <c r="I27" s="6">
        <f>(C27-D26)^2</f>
        <v>0.2915999999999991</v>
      </c>
      <c r="J27" s="6"/>
      <c r="K27" s="6"/>
      <c r="L27" s="6"/>
      <c r="M27" s="6"/>
      <c r="N27" s="6"/>
      <c r="O27" s="6"/>
      <c r="P27" s="6"/>
      <c r="Q27" s="6"/>
    </row>
    <row r="28" spans="1:17" ht="12.75">
      <c r="A28" s="1">
        <v>5</v>
      </c>
      <c r="B28" s="1">
        <v>1</v>
      </c>
      <c r="C28" s="6">
        <v>42.57</v>
      </c>
      <c r="D28" s="6">
        <f>AVERAGE(C28:C29)</f>
        <v>41.129999999999995</v>
      </c>
      <c r="E28" s="6">
        <f>AVERAGE(C28:C33)</f>
        <v>48.026666666666664</v>
      </c>
      <c r="F28" s="6">
        <f t="shared" si="0"/>
        <v>55.692298347107624</v>
      </c>
      <c r="G28" s="6">
        <f>(D28-E28)^2</f>
        <v>47.564011111111135</v>
      </c>
      <c r="H28" s="6">
        <f>(E28-E$72)^2</f>
        <v>4.024279155188252</v>
      </c>
      <c r="I28" s="6">
        <f>(C28-D28)^2</f>
        <v>2.073600000000014</v>
      </c>
      <c r="J28" s="6"/>
      <c r="K28" s="6"/>
      <c r="L28" s="6"/>
      <c r="M28" s="6"/>
      <c r="N28" s="6"/>
      <c r="O28" s="6"/>
      <c r="P28" s="6"/>
      <c r="Q28" s="6"/>
    </row>
    <row r="29" spans="1:17" ht="12.75">
      <c r="A29" s="1">
        <v>5</v>
      </c>
      <c r="B29" s="1">
        <v>1</v>
      </c>
      <c r="C29" s="6">
        <v>39.69</v>
      </c>
      <c r="D29" s="6"/>
      <c r="E29" s="6"/>
      <c r="F29" s="6">
        <f t="shared" si="0"/>
        <v>106.97200743801685</v>
      </c>
      <c r="G29" s="6"/>
      <c r="H29" s="6"/>
      <c r="I29" s="6">
        <f>(C29-D28)^2</f>
        <v>2.0735999999999937</v>
      </c>
      <c r="J29" s="6"/>
      <c r="K29" s="6"/>
      <c r="L29" s="6"/>
      <c r="M29" s="6"/>
      <c r="N29" s="6"/>
      <c r="O29" s="6"/>
      <c r="P29" s="6"/>
      <c r="Q29" s="6"/>
    </row>
    <row r="30" spans="1:17" ht="12.75">
      <c r="A30" s="1">
        <v>5</v>
      </c>
      <c r="B30" s="1">
        <v>2</v>
      </c>
      <c r="C30" s="6">
        <v>50.14</v>
      </c>
      <c r="D30" s="6">
        <f>AVERAGE(C30:C31)</f>
        <v>50.405</v>
      </c>
      <c r="E30" s="6"/>
      <c r="F30" s="6">
        <f t="shared" si="0"/>
        <v>0.011507438016526287</v>
      </c>
      <c r="G30" s="6">
        <f>(D30-E28)^2</f>
        <v>5.656469444444464</v>
      </c>
      <c r="H30" s="6"/>
      <c r="I30" s="6">
        <f>(C30-D30)^2</f>
        <v>0.0702250000000003</v>
      </c>
      <c r="J30" s="6"/>
      <c r="K30" s="6"/>
      <c r="L30" s="6"/>
      <c r="M30" s="6"/>
      <c r="N30" s="6"/>
      <c r="O30" s="6"/>
      <c r="P30" s="6"/>
      <c r="Q30" s="6"/>
    </row>
    <row r="31" spans="1:17" ht="12.75">
      <c r="A31" s="1">
        <v>5</v>
      </c>
      <c r="B31" s="1">
        <v>2</v>
      </c>
      <c r="C31" s="6">
        <v>50.67</v>
      </c>
      <c r="D31" s="6"/>
      <c r="E31" s="6"/>
      <c r="F31" s="6">
        <f t="shared" si="0"/>
        <v>0.4061165289256056</v>
      </c>
      <c r="G31" s="6"/>
      <c r="H31" s="6"/>
      <c r="I31" s="6">
        <f>(C31-D30)^2</f>
        <v>0.0702250000000003</v>
      </c>
      <c r="J31" s="6"/>
      <c r="K31" s="6"/>
      <c r="L31" s="6"/>
      <c r="M31" s="6"/>
      <c r="N31" s="6"/>
      <c r="O31" s="6"/>
      <c r="P31" s="6"/>
      <c r="Q31" s="6"/>
    </row>
    <row r="32" spans="1:17" ht="12.75">
      <c r="A32" s="1">
        <v>5</v>
      </c>
      <c r="B32" s="1">
        <v>3</v>
      </c>
      <c r="C32" s="6">
        <v>53.08</v>
      </c>
      <c r="D32" s="6">
        <f>AVERAGE(C32:C33)</f>
        <v>52.545</v>
      </c>
      <c r="E32" s="6"/>
      <c r="F32" s="6">
        <f t="shared" si="0"/>
        <v>9.285871074380076</v>
      </c>
      <c r="G32" s="6">
        <f>(D32-E28)^2</f>
        <v>20.415336111111152</v>
      </c>
      <c r="H32" s="6"/>
      <c r="I32" s="6">
        <f>(C32-D32)^2</f>
        <v>0.28622499999999634</v>
      </c>
      <c r="J32" s="6"/>
      <c r="K32" s="6"/>
      <c r="L32" s="6"/>
      <c r="M32" s="6"/>
      <c r="N32" s="6"/>
      <c r="O32" s="6"/>
      <c r="P32" s="6"/>
      <c r="Q32" s="6"/>
    </row>
    <row r="33" spans="1:17" ht="12.75">
      <c r="A33" s="1">
        <v>5</v>
      </c>
      <c r="B33" s="1">
        <v>3</v>
      </c>
      <c r="C33" s="6">
        <v>52.01</v>
      </c>
      <c r="D33" s="6"/>
      <c r="E33" s="6"/>
      <c r="F33" s="6">
        <f t="shared" si="0"/>
        <v>3.90960743801647</v>
      </c>
      <c r="G33" s="6"/>
      <c r="H33" s="6"/>
      <c r="I33" s="6">
        <f>(C33-D32)^2</f>
        <v>0.28622500000000395</v>
      </c>
      <c r="J33" s="6"/>
      <c r="K33" s="6"/>
      <c r="L33" s="6"/>
      <c r="M33" s="6"/>
      <c r="N33" s="6"/>
      <c r="O33" s="6"/>
      <c r="P33" s="6"/>
      <c r="Q33" s="6"/>
    </row>
    <row r="34" spans="1:17" ht="12.75">
      <c r="A34" s="1">
        <v>6</v>
      </c>
      <c r="B34" s="1">
        <v>1</v>
      </c>
      <c r="C34" s="6">
        <v>44.68</v>
      </c>
      <c r="D34" s="6">
        <f>AVERAGE(C34:C35)</f>
        <v>42.81</v>
      </c>
      <c r="E34" s="6">
        <f>AVERAGE(C34:C39)</f>
        <v>43.615</v>
      </c>
      <c r="F34" s="6">
        <f t="shared" si="0"/>
        <v>28.651689256198487</v>
      </c>
      <c r="G34" s="6">
        <f>(D34-E34)^2</f>
        <v>0.6480249999999995</v>
      </c>
      <c r="H34" s="6">
        <f>(E34-E$72)^2</f>
        <v>41.1872233471074</v>
      </c>
      <c r="I34" s="6">
        <f>(C34-D34)^2</f>
        <v>3.4968999999999903</v>
      </c>
      <c r="J34" s="6"/>
      <c r="K34" s="6"/>
      <c r="L34" s="6"/>
      <c r="M34" s="6"/>
      <c r="N34" s="6"/>
      <c r="O34" s="6"/>
      <c r="P34" s="6"/>
      <c r="Q34" s="6"/>
    </row>
    <row r="35" spans="1:17" ht="12.75">
      <c r="A35" s="1">
        <v>6</v>
      </c>
      <c r="B35" s="1">
        <v>1</v>
      </c>
      <c r="C35" s="6">
        <v>40.94</v>
      </c>
      <c r="D35" s="6"/>
      <c r="E35" s="6"/>
      <c r="F35" s="6">
        <f t="shared" si="0"/>
        <v>82.67768925619862</v>
      </c>
      <c r="G35" s="6"/>
      <c r="H35" s="6"/>
      <c r="I35" s="6">
        <f>(C35-D34)^2</f>
        <v>3.496900000000017</v>
      </c>
      <c r="J35" s="6"/>
      <c r="K35" s="6"/>
      <c r="L35" s="6"/>
      <c r="M35" s="6"/>
      <c r="N35" s="6"/>
      <c r="O35" s="6"/>
      <c r="P35" s="6"/>
      <c r="Q35" s="6"/>
    </row>
    <row r="36" spans="1:17" ht="12.75">
      <c r="A36" s="1">
        <v>6</v>
      </c>
      <c r="B36" s="1">
        <v>2</v>
      </c>
      <c r="C36" s="6">
        <v>38.1</v>
      </c>
      <c r="D36" s="6">
        <f>AVERAGE(C36:C37)</f>
        <v>39.8</v>
      </c>
      <c r="E36" s="6"/>
      <c r="F36" s="6">
        <f aca="true" t="shared" si="1" ref="F36:F69">(C36-C$72)^2</f>
        <v>142.38998016528953</v>
      </c>
      <c r="G36" s="6">
        <f>(D36-E34)^2</f>
        <v>14.554225000000036</v>
      </c>
      <c r="H36" s="6"/>
      <c r="I36" s="6">
        <f>(C36-D36)^2</f>
        <v>2.8899999999999855</v>
      </c>
      <c r="J36" s="6"/>
      <c r="K36" s="6"/>
      <c r="L36" s="6"/>
      <c r="M36" s="6"/>
      <c r="N36" s="6"/>
      <c r="O36" s="6"/>
      <c r="P36" s="6"/>
      <c r="Q36" s="6"/>
    </row>
    <row r="37" spans="1:17" ht="12.75">
      <c r="A37" s="1">
        <v>6</v>
      </c>
      <c r="B37" s="1">
        <v>2</v>
      </c>
      <c r="C37" s="6">
        <v>41.5</v>
      </c>
      <c r="D37" s="6"/>
      <c r="E37" s="6"/>
      <c r="F37" s="6">
        <f t="shared" si="1"/>
        <v>72.80743471074402</v>
      </c>
      <c r="G37" s="6"/>
      <c r="H37" s="6"/>
      <c r="I37" s="6">
        <f>(C37-D36)^2</f>
        <v>2.8900000000000095</v>
      </c>
      <c r="J37" s="6"/>
      <c r="K37" s="6"/>
      <c r="L37" s="6"/>
      <c r="M37" s="6"/>
      <c r="N37" s="6"/>
      <c r="O37" s="6"/>
      <c r="P37" s="6"/>
      <c r="Q37" s="6"/>
    </row>
    <row r="38" spans="1:17" ht="12.75">
      <c r="A38" s="1">
        <v>6</v>
      </c>
      <c r="B38" s="1">
        <v>3</v>
      </c>
      <c r="C38" s="6">
        <v>47.07</v>
      </c>
      <c r="D38" s="6">
        <f>AVERAGE(C38:C39)</f>
        <v>48.235</v>
      </c>
      <c r="E38" s="6"/>
      <c r="F38" s="6">
        <f t="shared" si="1"/>
        <v>8.777752892562058</v>
      </c>
      <c r="G38" s="6">
        <f>(D38-E34)^2</f>
        <v>21.344399999999975</v>
      </c>
      <c r="H38" s="6"/>
      <c r="I38" s="6">
        <f>(C38-D38)^2</f>
        <v>1.357224999999998</v>
      </c>
      <c r="J38" s="6"/>
      <c r="K38" s="6"/>
      <c r="L38" s="6"/>
      <c r="M38" s="6"/>
      <c r="N38" s="6"/>
      <c r="O38" s="6"/>
      <c r="P38" s="6"/>
      <c r="Q38" s="6"/>
    </row>
    <row r="39" spans="1:17" ht="12.75">
      <c r="A39" s="1">
        <v>6</v>
      </c>
      <c r="B39" s="1">
        <v>3</v>
      </c>
      <c r="C39" s="6">
        <v>49.4</v>
      </c>
      <c r="D39" s="6"/>
      <c r="E39" s="6"/>
      <c r="F39" s="6">
        <f t="shared" si="1"/>
        <v>0.40034380165291067</v>
      </c>
      <c r="G39" s="6"/>
      <c r="H39" s="6"/>
      <c r="I39" s="6">
        <f>(C39-D38)^2</f>
        <v>1.357224999999998</v>
      </c>
      <c r="J39" s="6"/>
      <c r="K39" s="6"/>
      <c r="L39" s="6"/>
      <c r="M39" s="6"/>
      <c r="N39" s="6"/>
      <c r="O39" s="6"/>
      <c r="P39" s="6"/>
      <c r="Q39" s="6"/>
    </row>
    <row r="40" spans="1:17" ht="12.75">
      <c r="A40" s="1">
        <v>7</v>
      </c>
      <c r="B40" s="1">
        <v>1</v>
      </c>
      <c r="C40" s="6">
        <v>50.44</v>
      </c>
      <c r="D40" s="6">
        <f>AVERAGE(C40:C41)</f>
        <v>50.65</v>
      </c>
      <c r="E40" s="6">
        <f>AVERAGE(C40:C45)</f>
        <v>51.225</v>
      </c>
      <c r="F40" s="6">
        <f t="shared" si="1"/>
        <v>0.16587107438015294</v>
      </c>
      <c r="G40" s="6">
        <f>(D40-E40)^2</f>
        <v>0.3306250000000033</v>
      </c>
      <c r="H40" s="6">
        <f>(E40-E$72)^2</f>
        <v>1.4215142561983538</v>
      </c>
      <c r="I40" s="6">
        <f>(C40-D40)^2</f>
        <v>0.04410000000000036</v>
      </c>
      <c r="J40" s="6"/>
      <c r="K40" s="6"/>
      <c r="L40" s="6"/>
      <c r="M40" s="6"/>
      <c r="N40" s="6"/>
      <c r="O40" s="6"/>
      <c r="P40" s="6"/>
      <c r="Q40" s="6"/>
    </row>
    <row r="41" spans="1:17" ht="12.75">
      <c r="A41" s="1">
        <v>7</v>
      </c>
      <c r="B41" s="1">
        <v>1</v>
      </c>
      <c r="C41" s="6">
        <v>50.86</v>
      </c>
      <c r="D41" s="6"/>
      <c r="E41" s="6"/>
      <c r="F41" s="6">
        <f t="shared" si="1"/>
        <v>0.684380165289234</v>
      </c>
      <c r="G41" s="6"/>
      <c r="H41" s="6"/>
      <c r="I41" s="6">
        <f>(C41-D40)^2</f>
        <v>0.04410000000000036</v>
      </c>
      <c r="J41" s="6"/>
      <c r="K41" s="6"/>
      <c r="L41" s="6"/>
      <c r="M41" s="6"/>
      <c r="N41" s="6"/>
      <c r="O41" s="6"/>
      <c r="P41" s="6"/>
      <c r="Q41" s="6"/>
    </row>
    <row r="42" spans="1:17" ht="12.75">
      <c r="A42" s="1">
        <v>7</v>
      </c>
      <c r="B42" s="1">
        <v>2</v>
      </c>
      <c r="C42" s="6">
        <v>55.48</v>
      </c>
      <c r="D42" s="6">
        <f>AVERAGE(C42:C43)</f>
        <v>55.849999999999994</v>
      </c>
      <c r="E42" s="6"/>
      <c r="F42" s="6">
        <f t="shared" si="1"/>
        <v>29.672780165289083</v>
      </c>
      <c r="G42" s="6">
        <f>(D42-E40)^2</f>
        <v>21.390624999999936</v>
      </c>
      <c r="H42" s="6"/>
      <c r="I42" s="6">
        <f>(C42-D42)^2</f>
        <v>0.1368999999999981</v>
      </c>
      <c r="J42" s="6"/>
      <c r="K42" s="6"/>
      <c r="L42" s="6"/>
      <c r="M42" s="6"/>
      <c r="N42" s="6"/>
      <c r="O42" s="6"/>
      <c r="P42" s="6"/>
      <c r="Q42" s="6"/>
    </row>
    <row r="43" spans="1:17" ht="12.75">
      <c r="A43" s="1">
        <v>7</v>
      </c>
      <c r="B43" s="1">
        <v>2</v>
      </c>
      <c r="C43" s="6">
        <v>56.22</v>
      </c>
      <c r="D43" s="6"/>
      <c r="E43" s="6"/>
      <c r="F43" s="6">
        <f t="shared" si="1"/>
        <v>38.28234380165272</v>
      </c>
      <c r="G43" s="6"/>
      <c r="H43" s="6"/>
      <c r="I43" s="6">
        <f>(C43-D42)^2</f>
        <v>0.13690000000000335</v>
      </c>
      <c r="J43" s="6"/>
      <c r="K43" s="6"/>
      <c r="L43" s="6"/>
      <c r="M43" s="6"/>
      <c r="N43" s="6"/>
      <c r="O43" s="6"/>
      <c r="P43" s="6"/>
      <c r="Q43" s="6"/>
    </row>
    <row r="44" spans="1:17" ht="12.75">
      <c r="A44" s="1">
        <v>7</v>
      </c>
      <c r="B44" s="1">
        <v>3</v>
      </c>
      <c r="C44" s="6">
        <v>48.23</v>
      </c>
      <c r="D44" s="6">
        <f>AVERAGE(C44:C45)</f>
        <v>47.175</v>
      </c>
      <c r="E44" s="6"/>
      <c r="F44" s="6">
        <f t="shared" si="1"/>
        <v>3.2498256198347684</v>
      </c>
      <c r="G44" s="6">
        <f>(D44-E40)^2</f>
        <v>16.402500000000035</v>
      </c>
      <c r="H44" s="6"/>
      <c r="I44" s="6">
        <f>(C44-D44)^2</f>
        <v>1.1130249999999995</v>
      </c>
      <c r="J44" s="6"/>
      <c r="K44" s="6"/>
      <c r="L44" s="6"/>
      <c r="M44" s="6"/>
      <c r="N44" s="6"/>
      <c r="O44" s="6"/>
      <c r="P44" s="6"/>
      <c r="Q44" s="6"/>
    </row>
    <row r="45" spans="1:17" ht="12.75">
      <c r="A45" s="1">
        <v>7</v>
      </c>
      <c r="B45" s="1">
        <v>3</v>
      </c>
      <c r="C45" s="6">
        <v>46.12</v>
      </c>
      <c r="D45" s="6"/>
      <c r="E45" s="6"/>
      <c r="F45" s="6">
        <f t="shared" si="1"/>
        <v>15.309434710743922</v>
      </c>
      <c r="G45" s="6"/>
      <c r="H45" s="6"/>
      <c r="I45" s="6">
        <f>(C45-D44)^2</f>
        <v>1.1130249999999995</v>
      </c>
      <c r="J45" s="6"/>
      <c r="K45" s="6"/>
      <c r="L45" s="6"/>
      <c r="M45" s="6"/>
      <c r="N45" s="6"/>
      <c r="O45" s="6"/>
      <c r="P45" s="6"/>
      <c r="Q45" s="6"/>
    </row>
    <row r="46" spans="1:17" ht="12.75">
      <c r="A46" s="1">
        <v>8</v>
      </c>
      <c r="B46" s="1">
        <v>1</v>
      </c>
      <c r="C46" s="6">
        <v>62.61</v>
      </c>
      <c r="D46" s="6">
        <f>AVERAGE(C46:C47)</f>
        <v>63.785</v>
      </c>
      <c r="E46" s="6">
        <f>AVERAGE(C46:C51)</f>
        <v>60.333333333333336</v>
      </c>
      <c r="F46" s="6">
        <f t="shared" si="1"/>
        <v>158.18778925619802</v>
      </c>
      <c r="G46" s="6">
        <f>(D46-E46)^2</f>
        <v>11.914002777777737</v>
      </c>
      <c r="H46" s="6">
        <f>(E46-E$72)^2</f>
        <v>106.10248521579439</v>
      </c>
      <c r="I46" s="6">
        <f>(C46-D46)^2</f>
        <v>1.3806249999999933</v>
      </c>
      <c r="J46" s="6"/>
      <c r="K46" s="6"/>
      <c r="L46" s="6"/>
      <c r="M46" s="6"/>
      <c r="N46" s="6"/>
      <c r="O46" s="6"/>
      <c r="P46" s="6"/>
      <c r="Q46" s="6"/>
    </row>
    <row r="47" spans="1:17" ht="12.75">
      <c r="A47" s="1">
        <v>8</v>
      </c>
      <c r="B47" s="1">
        <v>1</v>
      </c>
      <c r="C47" s="6">
        <v>64.96</v>
      </c>
      <c r="D47" s="6"/>
      <c r="E47" s="6"/>
      <c r="F47" s="6">
        <f t="shared" si="1"/>
        <v>222.8234710743796</v>
      </c>
      <c r="G47" s="6"/>
      <c r="H47" s="6"/>
      <c r="I47" s="6">
        <f>(C47-D46)^2</f>
        <v>1.3806249999999933</v>
      </c>
      <c r="J47" s="6"/>
      <c r="K47" s="6"/>
      <c r="L47" s="6"/>
      <c r="M47" s="6"/>
      <c r="N47" s="6"/>
      <c r="O47" s="6"/>
      <c r="P47" s="6"/>
      <c r="Q47" s="6"/>
    </row>
    <row r="48" spans="1:17" ht="12.75">
      <c r="A48" s="1">
        <v>8</v>
      </c>
      <c r="B48" s="1">
        <v>2</v>
      </c>
      <c r="C48" s="6">
        <v>60.86</v>
      </c>
      <c r="D48" s="6">
        <f>AVERAGE(C48:C49)</f>
        <v>62.775</v>
      </c>
      <c r="E48" s="6"/>
      <c r="F48" s="6">
        <f t="shared" si="1"/>
        <v>117.22983471074352</v>
      </c>
      <c r="G48" s="6">
        <f>(D48-E46)^2</f>
        <v>5.961736111111093</v>
      </c>
      <c r="H48" s="6"/>
      <c r="I48" s="6">
        <f>(C48-D48)^2</f>
        <v>3.6672249999999966</v>
      </c>
      <c r="J48" s="6"/>
      <c r="K48" s="6"/>
      <c r="L48" s="6"/>
      <c r="M48" s="6"/>
      <c r="N48" s="6"/>
      <c r="O48" s="6"/>
      <c r="P48" s="6"/>
      <c r="Q48" s="6"/>
    </row>
    <row r="49" spans="1:17" ht="12.75">
      <c r="A49" s="1">
        <v>8</v>
      </c>
      <c r="B49" s="1">
        <v>2</v>
      </c>
      <c r="C49" s="6">
        <v>64.69</v>
      </c>
      <c r="D49" s="6"/>
      <c r="E49" s="6"/>
      <c r="F49" s="6">
        <f t="shared" si="1"/>
        <v>214.83564380165245</v>
      </c>
      <c r="G49" s="6"/>
      <c r="H49" s="6"/>
      <c r="I49" s="6">
        <f>(C49-D48)^2</f>
        <v>3.6672249999999966</v>
      </c>
      <c r="J49" s="6"/>
      <c r="K49" s="6"/>
      <c r="L49" s="6"/>
      <c r="M49" s="6"/>
      <c r="N49" s="6"/>
      <c r="O49" s="6"/>
      <c r="P49" s="6"/>
      <c r="Q49" s="6"/>
    </row>
    <row r="50" spans="1:17" ht="12.75">
      <c r="A50" s="1">
        <v>8</v>
      </c>
      <c r="B50" s="1">
        <v>3</v>
      </c>
      <c r="C50" s="6">
        <v>53.39</v>
      </c>
      <c r="D50" s="6">
        <f>AVERAGE(C50:C51)</f>
        <v>54.44</v>
      </c>
      <c r="E50" s="6"/>
      <c r="F50" s="6">
        <f t="shared" si="1"/>
        <v>11.271280165289173</v>
      </c>
      <c r="G50" s="6">
        <f>(D50-E46)^2</f>
        <v>34.73137777777783</v>
      </c>
      <c r="H50" s="6"/>
      <c r="I50" s="6">
        <f>(C50-D50)^2</f>
        <v>1.102499999999994</v>
      </c>
      <c r="J50" s="6"/>
      <c r="K50" s="6"/>
      <c r="L50" s="6"/>
      <c r="M50" s="6"/>
      <c r="N50" s="6"/>
      <c r="O50" s="6"/>
      <c r="P50" s="6"/>
      <c r="Q50" s="6"/>
    </row>
    <row r="51" spans="1:17" ht="12.75">
      <c r="A51" s="1">
        <v>8</v>
      </c>
      <c r="B51" s="1">
        <v>3</v>
      </c>
      <c r="C51" s="6">
        <v>55.49</v>
      </c>
      <c r="D51" s="6"/>
      <c r="E51" s="6"/>
      <c r="F51" s="6">
        <f t="shared" si="1"/>
        <v>29.781825619834592</v>
      </c>
      <c r="G51" s="6"/>
      <c r="H51" s="6"/>
      <c r="I51" s="6">
        <f>(C51-D50)^2</f>
        <v>1.102500000000009</v>
      </c>
      <c r="J51" s="6"/>
      <c r="K51" s="6"/>
      <c r="L51" s="6"/>
      <c r="M51" s="6"/>
      <c r="N51" s="6"/>
      <c r="O51" s="6"/>
      <c r="P51" s="6"/>
      <c r="Q51" s="6"/>
    </row>
    <row r="52" spans="1:17" ht="12.75">
      <c r="A52" s="1">
        <v>9</v>
      </c>
      <c r="B52" s="1">
        <v>1</v>
      </c>
      <c r="C52" s="6">
        <v>54.67</v>
      </c>
      <c r="D52" s="6">
        <f>AVERAGE(C52:C53)</f>
        <v>55.345</v>
      </c>
      <c r="E52" s="6">
        <f>AVERAGE(C52:C57)</f>
        <v>48.24</v>
      </c>
      <c r="F52" s="6">
        <f t="shared" si="1"/>
        <v>21.504298347107333</v>
      </c>
      <c r="G52" s="6">
        <f>(D52-E52)^2</f>
        <v>50.48102499999995</v>
      </c>
      <c r="H52" s="6">
        <f>(E52-E$72)^2</f>
        <v>3.2138710743801533</v>
      </c>
      <c r="I52" s="6">
        <f>(C52-D52)^2</f>
        <v>0.45562499999999617</v>
      </c>
      <c r="J52" s="6"/>
      <c r="K52" s="6"/>
      <c r="L52" s="6"/>
      <c r="M52" s="6"/>
      <c r="N52" s="6"/>
      <c r="O52" s="6"/>
      <c r="P52" s="6"/>
      <c r="Q52" s="6"/>
    </row>
    <row r="53" spans="1:17" ht="12.75">
      <c r="A53" s="1">
        <v>9</v>
      </c>
      <c r="B53" s="1">
        <v>1</v>
      </c>
      <c r="C53" s="6">
        <v>56.02</v>
      </c>
      <c r="D53" s="6"/>
      <c r="E53" s="6"/>
      <c r="F53" s="6">
        <f t="shared" si="1"/>
        <v>35.847434710743684</v>
      </c>
      <c r="G53" s="6"/>
      <c r="H53" s="6"/>
      <c r="I53" s="6">
        <f>(C53-D52)^2</f>
        <v>0.4556250000000058</v>
      </c>
      <c r="J53" s="6"/>
      <c r="K53" s="6"/>
      <c r="L53" s="6"/>
      <c r="M53" s="6"/>
      <c r="N53" s="6"/>
      <c r="O53" s="6"/>
      <c r="P53" s="6"/>
      <c r="Q53" s="6"/>
    </row>
    <row r="54" spans="1:17" ht="12.75">
      <c r="A54" s="1">
        <v>9</v>
      </c>
      <c r="B54" s="1">
        <v>2</v>
      </c>
      <c r="C54" s="6">
        <v>52.57</v>
      </c>
      <c r="D54" s="6">
        <f>AVERAGE(C54:C55)</f>
        <v>51.43</v>
      </c>
      <c r="E54" s="6"/>
      <c r="F54" s="6">
        <f t="shared" si="1"/>
        <v>6.437752892561919</v>
      </c>
      <c r="G54" s="6">
        <f>(D54-E52)^2</f>
        <v>10.176099999999986</v>
      </c>
      <c r="H54" s="6"/>
      <c r="I54" s="6">
        <f>(C54-D54)^2</f>
        <v>1.2996000000000012</v>
      </c>
      <c r="J54" s="6"/>
      <c r="K54" s="6"/>
      <c r="L54" s="6"/>
      <c r="M54" s="6"/>
      <c r="N54" s="6"/>
      <c r="O54" s="6"/>
      <c r="P54" s="6"/>
      <c r="Q54" s="6"/>
    </row>
    <row r="55" spans="1:17" ht="12.75">
      <c r="A55" s="1">
        <v>9</v>
      </c>
      <c r="B55" s="1">
        <v>2</v>
      </c>
      <c r="C55" s="6">
        <v>50.29</v>
      </c>
      <c r="D55" s="6"/>
      <c r="E55" s="6"/>
      <c r="F55" s="6">
        <f t="shared" si="1"/>
        <v>0.06618925619834005</v>
      </c>
      <c r="G55" s="6"/>
      <c r="H55" s="6"/>
      <c r="I55" s="6">
        <f>(C55-D54)^2</f>
        <v>1.2996000000000012</v>
      </c>
      <c r="J55" s="6"/>
      <c r="K55" s="6"/>
      <c r="L55" s="6"/>
      <c r="M55" s="6"/>
      <c r="N55" s="6"/>
      <c r="O55" s="6"/>
      <c r="P55" s="6"/>
      <c r="Q55" s="6"/>
    </row>
    <row r="56" spans="1:17" ht="12.75">
      <c r="A56" s="1">
        <v>9</v>
      </c>
      <c r="B56" s="1">
        <v>3</v>
      </c>
      <c r="C56" s="6">
        <v>38.69</v>
      </c>
      <c r="D56" s="6">
        <f>AVERAGE(C56:C57)</f>
        <v>37.945</v>
      </c>
      <c r="E56" s="6"/>
      <c r="F56" s="6">
        <f t="shared" si="1"/>
        <v>128.65746198347142</v>
      </c>
      <c r="G56" s="6">
        <f>(D56-E52)^2</f>
        <v>105.98702500000003</v>
      </c>
      <c r="H56" s="6"/>
      <c r="I56" s="6">
        <f>(C56-D56)^2</f>
        <v>0.5550249999999962</v>
      </c>
      <c r="J56" s="6"/>
      <c r="K56" s="6"/>
      <c r="L56" s="6"/>
      <c r="M56" s="6"/>
      <c r="N56" s="6"/>
      <c r="O56" s="6"/>
      <c r="P56" s="6"/>
      <c r="Q56" s="6"/>
    </row>
    <row r="57" spans="1:17" ht="12.75">
      <c r="A57" s="1">
        <v>9</v>
      </c>
      <c r="B57" s="1">
        <v>3</v>
      </c>
      <c r="C57" s="6">
        <v>37.2</v>
      </c>
      <c r="D57" s="6"/>
      <c r="E57" s="6"/>
      <c r="F57" s="6">
        <f t="shared" si="1"/>
        <v>164.6788892561986</v>
      </c>
      <c r="G57" s="6"/>
      <c r="H57" s="6"/>
      <c r="I57" s="6">
        <f>(C57-D56)^2</f>
        <v>0.5550249999999962</v>
      </c>
      <c r="J57" s="6"/>
      <c r="K57" s="6"/>
      <c r="L57" s="6"/>
      <c r="M57" s="6"/>
      <c r="N57" s="6"/>
      <c r="O57" s="6"/>
      <c r="P57" s="6"/>
      <c r="Q57" s="6"/>
    </row>
    <row r="58" spans="1:17" ht="12.75">
      <c r="A58" s="1">
        <v>10</v>
      </c>
      <c r="B58" s="1">
        <v>1</v>
      </c>
      <c r="C58" s="6">
        <v>41.06</v>
      </c>
      <c r="D58" s="6">
        <f>AVERAGE(C58:C59)</f>
        <v>40.83</v>
      </c>
      <c r="E58" s="6">
        <f>AVERAGE(C58:C63)</f>
        <v>44.48499999999999</v>
      </c>
      <c r="F58" s="6">
        <f t="shared" si="1"/>
        <v>80.50983471074399</v>
      </c>
      <c r="G58" s="6">
        <f>(D58-E58)^2</f>
        <v>13.359024999999956</v>
      </c>
      <c r="H58" s="6">
        <f>(E58-E$72)^2</f>
        <v>30.777277892562054</v>
      </c>
      <c r="I58" s="6">
        <f>(C58-D58)^2</f>
        <v>0.05290000000000183</v>
      </c>
      <c r="J58" s="6"/>
      <c r="K58" s="6"/>
      <c r="L58" s="6"/>
      <c r="M58" s="6"/>
      <c r="N58" s="6"/>
      <c r="O58" s="6"/>
      <c r="P58" s="6"/>
      <c r="Q58" s="6"/>
    </row>
    <row r="59" spans="1:17" ht="12.75">
      <c r="A59" s="1">
        <v>10</v>
      </c>
      <c r="B59" s="1">
        <v>1</v>
      </c>
      <c r="C59" s="6">
        <v>40.6</v>
      </c>
      <c r="D59" s="6"/>
      <c r="E59" s="6"/>
      <c r="F59" s="6">
        <f t="shared" si="1"/>
        <v>88.97634380165312</v>
      </c>
      <c r="G59" s="6"/>
      <c r="H59" s="6"/>
      <c r="I59" s="6">
        <f>(C59-D58)^2</f>
        <v>0.05289999999999856</v>
      </c>
      <c r="J59" s="6"/>
      <c r="K59" s="6"/>
      <c r="L59" s="6"/>
      <c r="M59" s="6"/>
      <c r="N59" s="6"/>
      <c r="O59" s="6"/>
      <c r="P59" s="6"/>
      <c r="Q59" s="6"/>
    </row>
    <row r="60" spans="1:17" ht="12.75">
      <c r="A60" s="1">
        <v>10</v>
      </c>
      <c r="B60" s="1">
        <v>2</v>
      </c>
      <c r="C60" s="6">
        <v>47.63</v>
      </c>
      <c r="D60" s="6">
        <f>AVERAGE(C60:C61)</f>
        <v>47.815</v>
      </c>
      <c r="E60" s="6"/>
      <c r="F60" s="6">
        <f t="shared" si="1"/>
        <v>5.773098347107488</v>
      </c>
      <c r="G60" s="6">
        <f>(D60-E58)^2</f>
        <v>11.088900000000036</v>
      </c>
      <c r="H60" s="6"/>
      <c r="I60" s="6">
        <f>(C60-D60)^2</f>
        <v>0.034224999999998215</v>
      </c>
      <c r="J60" s="6"/>
      <c r="K60" s="6"/>
      <c r="L60" s="6"/>
      <c r="M60" s="6"/>
      <c r="N60" s="6"/>
      <c r="O60" s="6"/>
      <c r="P60" s="6"/>
      <c r="Q60" s="6"/>
    </row>
    <row r="61" spans="1:17" ht="12.75">
      <c r="A61" s="1">
        <v>10</v>
      </c>
      <c r="B61" s="1">
        <v>2</v>
      </c>
      <c r="C61" s="6">
        <v>48</v>
      </c>
      <c r="D61" s="6"/>
      <c r="E61" s="6"/>
      <c r="F61" s="6">
        <f t="shared" si="1"/>
        <v>4.131980165289309</v>
      </c>
      <c r="G61" s="6"/>
      <c r="H61" s="6"/>
      <c r="I61" s="6">
        <f>(C61-D60)^2</f>
        <v>0.03422500000000084</v>
      </c>
      <c r="J61" s="6"/>
      <c r="K61" s="6"/>
      <c r="L61" s="6"/>
      <c r="M61" s="6"/>
      <c r="N61" s="6"/>
      <c r="O61" s="6"/>
      <c r="P61" s="6"/>
      <c r="Q61" s="6"/>
    </row>
    <row r="62" spans="1:17" ht="12.75">
      <c r="A62" s="1">
        <v>10</v>
      </c>
      <c r="B62" s="1">
        <v>3</v>
      </c>
      <c r="C62" s="6">
        <v>43.55</v>
      </c>
      <c r="D62" s="6">
        <f>AVERAGE(C62:C63)</f>
        <v>44.81</v>
      </c>
      <c r="E62" s="6"/>
      <c r="F62" s="6">
        <f t="shared" si="1"/>
        <v>42.02575289256219</v>
      </c>
      <c r="G62" s="6">
        <f>(D62-E58)^2</f>
        <v>0.10562500000000646</v>
      </c>
      <c r="H62" s="6"/>
      <c r="I62" s="6">
        <f>(C62-D62)^2</f>
        <v>1.587600000000013</v>
      </c>
      <c r="J62" s="6"/>
      <c r="K62" s="6"/>
      <c r="L62" s="6"/>
      <c r="M62" s="6"/>
      <c r="N62" s="6"/>
      <c r="O62" s="6"/>
      <c r="P62" s="6"/>
      <c r="Q62" s="6"/>
    </row>
    <row r="63" spans="1:17" ht="12.75">
      <c r="A63" s="1">
        <v>10</v>
      </c>
      <c r="B63" s="1">
        <v>3</v>
      </c>
      <c r="C63" s="6">
        <v>46.07</v>
      </c>
      <c r="D63" s="6"/>
      <c r="E63" s="6"/>
      <c r="F63" s="6">
        <f t="shared" si="1"/>
        <v>15.703207438016628</v>
      </c>
      <c r="G63" s="6"/>
      <c r="H63" s="6"/>
      <c r="I63" s="6">
        <f>(C63-D62)^2</f>
        <v>1.587599999999995</v>
      </c>
      <c r="J63" s="6"/>
      <c r="K63" s="6"/>
      <c r="L63" s="6"/>
      <c r="M63" s="6"/>
      <c r="N63" s="6"/>
      <c r="O63" s="6"/>
      <c r="P63" s="6"/>
      <c r="Q63" s="6"/>
    </row>
    <row r="64" spans="1:17" ht="12.75">
      <c r="A64" s="1">
        <v>11</v>
      </c>
      <c r="B64" s="1">
        <v>1</v>
      </c>
      <c r="C64" s="6">
        <v>68.42</v>
      </c>
      <c r="D64" s="6">
        <f>AVERAGE(C64:C65)</f>
        <v>68.16</v>
      </c>
      <c r="E64" s="6">
        <f>AVERAGE(C64:C69)</f>
        <v>52.59833333333333</v>
      </c>
      <c r="F64" s="6">
        <f t="shared" si="1"/>
        <v>338.09179834710704</v>
      </c>
      <c r="G64" s="6">
        <f>(D64-E64)^2</f>
        <v>242.16546944444445</v>
      </c>
      <c r="H64" s="6">
        <f>(E64-E$72)^2</f>
        <v>6.582334458218535</v>
      </c>
      <c r="I64" s="6">
        <f>(C64-D64)^2</f>
        <v>0.06760000000000266</v>
      </c>
      <c r="J64" s="6"/>
      <c r="K64" s="6"/>
      <c r="L64" s="6"/>
      <c r="M64" s="6"/>
      <c r="N64" s="6"/>
      <c r="O64" s="6"/>
      <c r="P64" s="6"/>
      <c r="Q64" s="6"/>
    </row>
    <row r="65" spans="1:17" ht="12.75">
      <c r="A65" s="1">
        <v>11</v>
      </c>
      <c r="B65" s="1">
        <v>1</v>
      </c>
      <c r="C65" s="6">
        <v>67.9</v>
      </c>
      <c r="D65" s="6"/>
      <c r="E65" s="6"/>
      <c r="F65" s="6">
        <f t="shared" si="1"/>
        <v>319.2394347107435</v>
      </c>
      <c r="G65" s="6"/>
      <c r="H65" s="6"/>
      <c r="I65" s="6">
        <f>(C65-D64)^2</f>
        <v>0.06759999999999527</v>
      </c>
      <c r="J65" s="6"/>
      <c r="K65" s="6"/>
      <c r="L65" s="6"/>
      <c r="M65" s="6"/>
      <c r="N65" s="6"/>
      <c r="O65" s="6"/>
      <c r="P65" s="6"/>
      <c r="Q65" s="6"/>
    </row>
    <row r="66" spans="1:17" ht="12.75">
      <c r="A66" s="1">
        <v>11</v>
      </c>
      <c r="B66" s="1">
        <v>2</v>
      </c>
      <c r="C66" s="6">
        <v>40.41</v>
      </c>
      <c r="D66" s="6">
        <f>AVERAGE(C66:C67)</f>
        <v>41.205</v>
      </c>
      <c r="E66" s="6"/>
      <c r="F66" s="6">
        <f t="shared" si="1"/>
        <v>92.59688016528958</v>
      </c>
      <c r="G66" s="6">
        <f>(D66-E64)^2</f>
        <v>129.8080444444444</v>
      </c>
      <c r="H66" s="6"/>
      <c r="I66" s="6">
        <f>(C66-D66)^2</f>
        <v>0.6320250000000027</v>
      </c>
      <c r="J66" s="6"/>
      <c r="K66" s="6"/>
      <c r="L66" s="6"/>
      <c r="M66" s="6"/>
      <c r="N66" s="6"/>
      <c r="O66" s="6"/>
      <c r="P66" s="6"/>
      <c r="Q66" s="6"/>
    </row>
    <row r="67" spans="1:17" ht="12.75">
      <c r="A67" s="1">
        <v>11</v>
      </c>
      <c r="B67" s="1">
        <v>2</v>
      </c>
      <c r="C67" s="6">
        <v>42</v>
      </c>
      <c r="D67" s="6"/>
      <c r="E67" s="6"/>
      <c r="F67" s="6">
        <f t="shared" si="1"/>
        <v>64.52470743801673</v>
      </c>
      <c r="G67" s="6"/>
      <c r="H67" s="6"/>
      <c r="I67" s="6">
        <f>(C67-D66)^2</f>
        <v>0.6320250000000027</v>
      </c>
      <c r="J67" s="6"/>
      <c r="K67" s="6"/>
      <c r="L67" s="6"/>
      <c r="M67" s="6"/>
      <c r="N67" s="6"/>
      <c r="O67" s="6"/>
      <c r="P67" s="6"/>
      <c r="Q67" s="6"/>
    </row>
    <row r="68" spans="1:17" ht="12.75">
      <c r="A68" s="1">
        <v>11</v>
      </c>
      <c r="B68" s="1">
        <v>3</v>
      </c>
      <c r="C68" s="6">
        <v>48.81</v>
      </c>
      <c r="D68" s="6">
        <f>AVERAGE(C68:C69)</f>
        <v>48.43</v>
      </c>
      <c r="E68" s="6"/>
      <c r="F68" s="6">
        <f t="shared" si="1"/>
        <v>1.4950619834711003</v>
      </c>
      <c r="G68" s="6">
        <f>(D68-E64)^2</f>
        <v>17.375002777777745</v>
      </c>
      <c r="H68" s="6"/>
      <c r="I68" s="6">
        <f>(C68-D68)^2</f>
        <v>0.14440000000000194</v>
      </c>
      <c r="J68" s="6"/>
      <c r="K68" s="6"/>
      <c r="L68" s="6"/>
      <c r="M68" s="6"/>
      <c r="N68" s="6"/>
      <c r="O68" s="6"/>
      <c r="P68" s="6"/>
      <c r="Q68" s="6"/>
    </row>
    <row r="69" spans="1:17" ht="12.75">
      <c r="A69" s="1">
        <v>11</v>
      </c>
      <c r="B69" s="1">
        <v>3</v>
      </c>
      <c r="C69" s="6">
        <v>48.05</v>
      </c>
      <c r="D69" s="6"/>
      <c r="E69" s="6"/>
      <c r="F69" s="6">
        <f t="shared" si="1"/>
        <v>3.931207438016591</v>
      </c>
      <c r="G69" s="6"/>
      <c r="H69" s="6"/>
      <c r="I69" s="6">
        <f>(C69-D68)^2</f>
        <v>0.14440000000000194</v>
      </c>
      <c r="J69" s="6"/>
      <c r="K69" s="6"/>
      <c r="L69" s="6"/>
      <c r="M69" s="6"/>
      <c r="N69" s="6"/>
      <c r="O69" s="6"/>
      <c r="P69" s="6"/>
      <c r="Q69" s="6"/>
    </row>
    <row r="70" spans="1:11" ht="12.75">
      <c r="A70" s="1" t="s">
        <v>20</v>
      </c>
      <c r="B70" s="1" t="s">
        <v>9</v>
      </c>
      <c r="C70" s="1" t="s">
        <v>21</v>
      </c>
      <c r="D70" s="1" t="s">
        <v>11</v>
      </c>
      <c r="E70" s="1" t="s">
        <v>22</v>
      </c>
      <c r="F70" s="1" t="s">
        <v>26</v>
      </c>
      <c r="G70" s="1" t="s">
        <v>16</v>
      </c>
      <c r="H70" s="1" t="s">
        <v>27</v>
      </c>
      <c r="I70" s="1" t="s">
        <v>18</v>
      </c>
      <c r="K70" s="5"/>
    </row>
    <row r="71" spans="3:17" ht="45">
      <c r="C71" s="6"/>
      <c r="D71" s="6"/>
      <c r="E71" s="6"/>
      <c r="F71" s="10" t="s">
        <v>60</v>
      </c>
      <c r="G71" s="10" t="s">
        <v>64</v>
      </c>
      <c r="H71" s="10" t="s">
        <v>63</v>
      </c>
      <c r="I71" s="10" t="s">
        <v>61</v>
      </c>
      <c r="J71" s="6"/>
      <c r="K71" s="6"/>
      <c r="L71" s="6"/>
      <c r="M71" s="6"/>
      <c r="N71" s="6"/>
      <c r="O71" s="6"/>
      <c r="P71" s="6"/>
      <c r="Q71" s="6"/>
    </row>
    <row r="72" spans="2:17" ht="12.75">
      <c r="B72" s="1" t="s">
        <v>23</v>
      </c>
      <c r="C72" s="6">
        <f>AVERAGE(C4:C69)</f>
        <v>50.032727272727286</v>
      </c>
      <c r="D72" s="6">
        <f>AVERAGE(D4:D69)</f>
        <v>50.03272727272728</v>
      </c>
      <c r="E72" s="6">
        <f>AVERAGE(E4:E69)</f>
        <v>50.03272727272727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ht="12.75">
      <c r="B73" s="1" t="s">
        <v>24</v>
      </c>
      <c r="C73" s="6">
        <f>VAR(C4:C69)</f>
        <v>61.93622629370478</v>
      </c>
      <c r="D73" s="6">
        <f>VAR(D4:D69)</f>
        <v>61.9589017045455</v>
      </c>
      <c r="E73" s="6">
        <f>VAR(E4:E69)</f>
        <v>24.223083484848395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7" ht="12.75">
      <c r="B74" s="1" t="s">
        <v>25</v>
      </c>
      <c r="C74" s="7">
        <f>STDEV(C4:C69)</f>
        <v>7.869957197704749</v>
      </c>
      <c r="D74" s="7">
        <f>STDEV(D4:D69)</f>
        <v>7.87139769701325</v>
      </c>
      <c r="E74" s="7">
        <f>STDEV(E4:E69)</f>
        <v>4.921695184064978</v>
      </c>
      <c r="G74" s="6"/>
    </row>
    <row r="75" ht="12.75">
      <c r="G75" s="6"/>
    </row>
    <row r="76" spans="2:7" ht="12.75">
      <c r="B76" s="1" t="s">
        <v>53</v>
      </c>
      <c r="C76" s="1">
        <v>11</v>
      </c>
      <c r="E76" s="1" t="s">
        <v>77</v>
      </c>
      <c r="F76" s="6">
        <f>SUM(F4:F69)</f>
        <v>4025.8547090909096</v>
      </c>
      <c r="G76" s="6"/>
    </row>
    <row r="77" spans="2:7" ht="12.75">
      <c r="B77" s="1" t="s">
        <v>54</v>
      </c>
      <c r="C77" s="1">
        <v>3</v>
      </c>
      <c r="F77" s="1" t="s">
        <v>79</v>
      </c>
      <c r="G77" s="6">
        <f>SUM(G4:G69)*C78</f>
        <v>2511.984700000001</v>
      </c>
    </row>
    <row r="78" spans="2:8" ht="12.75">
      <c r="B78" s="1" t="s">
        <v>55</v>
      </c>
      <c r="C78" s="1">
        <v>2</v>
      </c>
      <c r="G78" s="1" t="s">
        <v>80</v>
      </c>
      <c r="H78" s="6">
        <f>SUM(H4:H69)*C77*C78</f>
        <v>1453.3850090909089</v>
      </c>
    </row>
    <row r="79" spans="8:9" ht="12.75">
      <c r="H79" s="1" t="s">
        <v>81</v>
      </c>
      <c r="I79" s="6">
        <f>SUM(I4:I69)</f>
        <v>60.48500000000001</v>
      </c>
    </row>
    <row r="80" ht="12.75">
      <c r="A80" s="12" t="s">
        <v>28</v>
      </c>
    </row>
    <row r="81" spans="1:8" ht="12.75">
      <c r="A81" s="5" t="s">
        <v>31</v>
      </c>
      <c r="B81" s="1" t="s">
        <v>3</v>
      </c>
      <c r="C81" s="1" t="s">
        <v>3</v>
      </c>
      <c r="D81" s="1" t="s">
        <v>13</v>
      </c>
      <c r="E81" s="1" t="s">
        <v>14</v>
      </c>
      <c r="F81" s="1" t="s">
        <v>32</v>
      </c>
      <c r="G81" s="1" t="s">
        <v>4</v>
      </c>
      <c r="H81" s="5" t="s">
        <v>58</v>
      </c>
    </row>
    <row r="82" spans="1:8" ht="12.75">
      <c r="A82" s="1" t="s">
        <v>29</v>
      </c>
      <c r="B82" s="1" t="s">
        <v>49</v>
      </c>
      <c r="C82" s="1">
        <f>C76-1</f>
        <v>10</v>
      </c>
      <c r="D82" s="6">
        <f>H78</f>
        <v>1453.3850090909089</v>
      </c>
      <c r="E82" s="6">
        <f>D82/C82</f>
        <v>145.3385009090909</v>
      </c>
      <c r="F82" s="6">
        <f>E82/E83</f>
        <v>1.2728767894167503</v>
      </c>
      <c r="G82" s="2">
        <f>FDIST(F82,C82,C83)</f>
        <v>0.3035565484252614</v>
      </c>
      <c r="H82" s="1" t="s">
        <v>6</v>
      </c>
    </row>
    <row r="83" spans="1:8" ht="12.75">
      <c r="A83" s="1" t="s">
        <v>6</v>
      </c>
      <c r="B83" s="1" t="s">
        <v>50</v>
      </c>
      <c r="C83" s="1">
        <f>C76*(C77-1)</f>
        <v>22</v>
      </c>
      <c r="D83" s="6">
        <f>G77</f>
        <v>2511.984700000001</v>
      </c>
      <c r="E83" s="6">
        <f>D83/C83</f>
        <v>114.18112272727276</v>
      </c>
      <c r="F83" s="6">
        <f>E83/E84</f>
        <v>62.29605770025628</v>
      </c>
      <c r="G83" s="2">
        <f>FDIST(F83,C83,C84)</f>
        <v>7.177204524758057E-21</v>
      </c>
      <c r="H83" s="1" t="s">
        <v>17</v>
      </c>
    </row>
    <row r="84" spans="1:6" ht="12.75">
      <c r="A84" s="1" t="s">
        <v>17</v>
      </c>
      <c r="B84" s="1" t="s">
        <v>51</v>
      </c>
      <c r="C84" s="1">
        <f>C76*C77*(C78-1)</f>
        <v>33</v>
      </c>
      <c r="D84" s="6">
        <f>I79</f>
        <v>60.48500000000001</v>
      </c>
      <c r="E84" s="6">
        <f>D84/C84</f>
        <v>1.832878787878788</v>
      </c>
      <c r="F84" s="6"/>
    </row>
    <row r="85" spans="1:6" ht="12.75">
      <c r="A85" s="1" t="s">
        <v>30</v>
      </c>
      <c r="B85" s="1" t="s">
        <v>52</v>
      </c>
      <c r="C85" s="1">
        <f>C76*C77*C78-1</f>
        <v>65</v>
      </c>
      <c r="D85" s="6">
        <f>F76</f>
        <v>4025.8547090909096</v>
      </c>
      <c r="E85" s="6">
        <f>D85/C85</f>
        <v>61.936226293706305</v>
      </c>
      <c r="F85" s="6"/>
    </row>
    <row r="87" spans="1:9" ht="12.75">
      <c r="A87" s="12" t="s">
        <v>33</v>
      </c>
      <c r="I87" s="8"/>
    </row>
    <row r="88" spans="1:9" ht="12.75">
      <c r="A88" s="1" t="s">
        <v>31</v>
      </c>
      <c r="C88" s="1" t="s">
        <v>39</v>
      </c>
      <c r="D88" s="1" t="s">
        <v>39</v>
      </c>
      <c r="E88" s="1" t="s">
        <v>35</v>
      </c>
      <c r="F88" s="1" t="s">
        <v>36</v>
      </c>
      <c r="I88" s="8"/>
    </row>
    <row r="89" spans="1:9" ht="12.75">
      <c r="A89" s="1" t="s">
        <v>2</v>
      </c>
      <c r="B89" s="1" t="s">
        <v>14</v>
      </c>
      <c r="C89" s="1" t="s">
        <v>40</v>
      </c>
      <c r="D89" s="1" t="s">
        <v>40</v>
      </c>
      <c r="E89" s="1" t="s">
        <v>7</v>
      </c>
      <c r="F89" s="1" t="s">
        <v>7</v>
      </c>
      <c r="G89" s="1" t="s">
        <v>34</v>
      </c>
      <c r="I89" s="8"/>
    </row>
    <row r="90" spans="1:9" ht="12.75">
      <c r="A90" s="1" t="s">
        <v>17</v>
      </c>
      <c r="B90" s="6">
        <f>E84</f>
        <v>1.832878787878788</v>
      </c>
      <c r="C90" s="1">
        <v>1</v>
      </c>
      <c r="D90" s="1">
        <v>1</v>
      </c>
      <c r="E90" s="6">
        <f>B90/D90</f>
        <v>1.832878787878788</v>
      </c>
      <c r="F90" s="6">
        <f>B90</f>
        <v>1.832878787878788</v>
      </c>
      <c r="G90" s="6">
        <f>(F90/F$93)*100</f>
        <v>2.9001293852796612</v>
      </c>
      <c r="I90" s="8"/>
    </row>
    <row r="91" spans="1:9" ht="12.75">
      <c r="A91" s="1" t="s">
        <v>6</v>
      </c>
      <c r="B91" s="6">
        <f>E83</f>
        <v>114.18112272727276</v>
      </c>
      <c r="C91" s="1" t="s">
        <v>56</v>
      </c>
      <c r="D91" s="1">
        <f>C78</f>
        <v>2</v>
      </c>
      <c r="E91" s="6">
        <f>B91/D91</f>
        <v>57.09056136363638</v>
      </c>
      <c r="F91" s="6">
        <f>E91-F90/2</f>
        <v>56.17412196969699</v>
      </c>
      <c r="G91" s="6">
        <f>(F91/F$93)*100</f>
        <v>88.88324906915544</v>
      </c>
      <c r="H91" s="8" t="s">
        <v>47</v>
      </c>
      <c r="I91" s="8"/>
    </row>
    <row r="92" spans="1:9" ht="12.75">
      <c r="A92" s="1" t="s">
        <v>29</v>
      </c>
      <c r="B92" s="6">
        <f>E82</f>
        <v>145.3385009090909</v>
      </c>
      <c r="C92" s="1" t="s">
        <v>57</v>
      </c>
      <c r="D92" s="1">
        <f>C77*C78</f>
        <v>6</v>
      </c>
      <c r="E92" s="6">
        <f>B92/D92</f>
        <v>24.223083484848484</v>
      </c>
      <c r="F92" s="6">
        <f>E92-F91/3-F90/6</f>
        <v>5.192896363636356</v>
      </c>
      <c r="G92" s="6">
        <f>(F92/F$93)*100</f>
        <v>8.21662154556488</v>
      </c>
      <c r="H92" s="8" t="s">
        <v>65</v>
      </c>
      <c r="I92" s="8"/>
    </row>
    <row r="93" spans="1:8" ht="12.75">
      <c r="A93" s="1" t="s">
        <v>5</v>
      </c>
      <c r="B93" s="6">
        <f>E85</f>
        <v>61.936226293706305</v>
      </c>
      <c r="D93" s="1">
        <v>1</v>
      </c>
      <c r="E93" s="6">
        <f>B93/D93</f>
        <v>61.936226293706305</v>
      </c>
      <c r="F93" s="6">
        <f>SUM(F90:F92)</f>
        <v>63.19989712121214</v>
      </c>
      <c r="G93" s="6">
        <f>(F93/F$93)*100</f>
        <v>100</v>
      </c>
      <c r="H93" s="8" t="s">
        <v>48</v>
      </c>
    </row>
    <row r="94" spans="3:8" ht="12.75">
      <c r="C94" s="6"/>
      <c r="E94" s="6"/>
      <c r="F94" s="6"/>
      <c r="G94" s="6"/>
      <c r="H94" s="5" t="s">
        <v>66</v>
      </c>
    </row>
    <row r="95" spans="1:5" ht="12.75">
      <c r="A95" s="5" t="s">
        <v>41</v>
      </c>
      <c r="D95" s="5" t="s">
        <v>44</v>
      </c>
      <c r="E95" s="1">
        <v>0.05</v>
      </c>
    </row>
    <row r="96" spans="1:7" ht="12.75">
      <c r="A96" s="5"/>
      <c r="D96" s="1" t="s">
        <v>42</v>
      </c>
      <c r="E96" s="1" t="s">
        <v>45</v>
      </c>
      <c r="F96" s="1" t="s">
        <v>43</v>
      </c>
      <c r="G96" s="1" t="s">
        <v>3</v>
      </c>
    </row>
    <row r="97" spans="1:7" ht="12.75">
      <c r="A97" s="5" t="s">
        <v>37</v>
      </c>
      <c r="D97" s="3">
        <f>(C84*F90)/CHIINV(E95/2,C84)</f>
        <v>1.192408172643587</v>
      </c>
      <c r="E97" s="3">
        <f>F90</f>
        <v>1.832878787878788</v>
      </c>
      <c r="F97" s="3">
        <f>(C84*F90)/CHIINV(1-E95/2,C84)</f>
        <v>3.1756221224555783</v>
      </c>
      <c r="G97" s="1">
        <f>C84</f>
        <v>33</v>
      </c>
    </row>
    <row r="98" spans="1:7" ht="12.75">
      <c r="A98" s="5" t="s">
        <v>38</v>
      </c>
      <c r="D98" s="3">
        <f>(C83*F91)/CHIINV(E95/2,C83)</f>
        <v>33.59996620220063</v>
      </c>
      <c r="E98" s="3">
        <f>F91</f>
        <v>56.17412196969699</v>
      </c>
      <c r="F98" s="3">
        <f>(C83*F91)/CHIINV(1-E95/2,C83)</f>
        <v>112.52910063089269</v>
      </c>
      <c r="G98" s="1">
        <f>C83</f>
        <v>22</v>
      </c>
    </row>
    <row r="99" spans="1:7" ht="12.75">
      <c r="A99" s="5" t="s">
        <v>46</v>
      </c>
      <c r="C99" s="6"/>
      <c r="D99" s="6">
        <f>(C82*F92)/CHIINV(E95/2,C82)</f>
        <v>2.5352006061225367</v>
      </c>
      <c r="E99" s="6">
        <f>F92</f>
        <v>5.192896363636356</v>
      </c>
      <c r="F99" s="6">
        <f>(C82*F92)/CHIINV(1-E95/2,C82)</f>
        <v>15.993039368833058</v>
      </c>
      <c r="G99" s="1">
        <f>C82</f>
        <v>10</v>
      </c>
    </row>
    <row r="100" spans="1:7" ht="12.75">
      <c r="A100" s="5" t="s">
        <v>62</v>
      </c>
      <c r="D100" s="6">
        <f>(G100*E100)/CHIINV(E$95/2,G100)</f>
        <v>46.065539581783</v>
      </c>
      <c r="E100" s="6">
        <f>F93</f>
        <v>63.19989712121214</v>
      </c>
      <c r="F100" s="6">
        <f>(G100*E100)/CHIINV(1-G$95/2,G100)</f>
        <v>229.56155225838998</v>
      </c>
      <c r="G100" s="1">
        <f>C85</f>
        <v>65</v>
      </c>
    </row>
    <row r="101" spans="3:6" ht="12.75">
      <c r="C101" s="6"/>
      <c r="D101" s="6"/>
      <c r="E101" s="6"/>
      <c r="F101" s="6"/>
    </row>
    <row r="102" spans="4:6" ht="12.75">
      <c r="D102" s="6"/>
      <c r="E102" s="6"/>
      <c r="F102" s="6"/>
    </row>
    <row r="103" spans="3:6" ht="12.75">
      <c r="C103" s="6"/>
      <c r="D103" s="6"/>
      <c r="E103" s="6"/>
      <c r="F103" s="6"/>
    </row>
    <row r="104" spans="4:6" ht="12.75">
      <c r="D104" s="6"/>
      <c r="E104" s="6"/>
      <c r="F104" s="6"/>
    </row>
    <row r="105" spans="3:6" ht="12.75">
      <c r="C105" s="6"/>
      <c r="D105" s="6"/>
      <c r="E105" s="6"/>
      <c r="F105" s="6"/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Boning</dc:creator>
  <cp:keywords/>
  <dc:description/>
  <cp:lastModifiedBy>Duane Boning</cp:lastModifiedBy>
  <cp:lastPrinted>2007-04-19T04:40:14Z</cp:lastPrinted>
  <dcterms:created xsi:type="dcterms:W3CDTF">2001-03-04T01:54:19Z</dcterms:created>
  <dcterms:modified xsi:type="dcterms:W3CDTF">2007-04-19T04:43:40Z</dcterms:modified>
  <cp:category/>
  <cp:version/>
  <cp:contentType/>
  <cp:contentStatus/>
</cp:coreProperties>
</file>