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introduction" sheetId="1" r:id="rId1"/>
    <sheet name="basecase" sheetId="2" r:id="rId2"/>
  </sheets>
  <definedNames>
    <definedName name="Cp">'basecase'!$G$1</definedName>
    <definedName name="dTlm1">'basecase'!$E$8</definedName>
    <definedName name="dTlm2">'basecase'!$E$20</definedName>
    <definedName name="dTlm3">'basecase'!$E$32</definedName>
    <definedName name="Q_1">'basecase'!$E$7</definedName>
    <definedName name="Q_2">'basecase'!$E$19</definedName>
    <definedName name="Q_3">'basecase'!$E$31</definedName>
    <definedName name="T_1">'basecase'!$C$6</definedName>
    <definedName name="T_2">'basecase'!$H$23</definedName>
    <definedName name="T_3">'basecase'!$H$35</definedName>
    <definedName name="T_4">'basecase'!$C$18</definedName>
    <definedName name="T_5">'basecase'!$C$30</definedName>
    <definedName name="T_6">'basecase'!$H$30</definedName>
    <definedName name="T_7">'basecase'!$C$35</definedName>
    <definedName name="T_8">'basecase'!$C$11</definedName>
    <definedName name="T_9">'basecase'!$C$23</definedName>
    <definedName name="U">'basecase'!$D$1</definedName>
    <definedName name="W_1">'basecase'!$C$5</definedName>
    <definedName name="W_2">'basecase'!$H$22</definedName>
    <definedName name="W_3">'basecase'!$H$34</definedName>
  </definedNames>
  <calcPr fullCalcOnLoad="1"/>
</workbook>
</file>

<file path=xl/sharedStrings.xml><?xml version="1.0" encoding="utf-8"?>
<sst xmlns="http://schemas.openxmlformats.org/spreadsheetml/2006/main" count="106" uniqueCount="50">
  <si>
    <t>Heat Exchanger Network Analysis</t>
  </si>
  <si>
    <t>10.492 Fall 2004</t>
  </si>
  <si>
    <t>Process Control by Design</t>
  </si>
  <si>
    <t>Cp</t>
  </si>
  <si>
    <t>kg s-1</t>
  </si>
  <si>
    <t>C</t>
  </si>
  <si>
    <t>K</t>
  </si>
  <si>
    <t>U</t>
  </si>
  <si>
    <t>hot in</t>
  </si>
  <si>
    <t>cold out</t>
  </si>
  <si>
    <t>hot out</t>
  </si>
  <si>
    <t>cold in</t>
  </si>
  <si>
    <t>duty</t>
  </si>
  <si>
    <t>area</t>
  </si>
  <si>
    <t>dTlm</t>
  </si>
  <si>
    <t>W</t>
  </si>
  <si>
    <t>m2</t>
  </si>
  <si>
    <t>total</t>
  </si>
  <si>
    <t>HX 101</t>
  </si>
  <si>
    <t>HX 102</t>
  </si>
  <si>
    <t>HX 103</t>
  </si>
  <si>
    <t>T1</t>
  </si>
  <si>
    <t>T4</t>
  </si>
  <si>
    <t>T5</t>
  </si>
  <si>
    <t>T6</t>
  </si>
  <si>
    <t>T2</t>
  </si>
  <si>
    <t>T3</t>
  </si>
  <si>
    <t>W1</t>
  </si>
  <si>
    <t>W3</t>
  </si>
  <si>
    <t>W2</t>
  </si>
  <si>
    <t>T7</t>
  </si>
  <si>
    <t>T9</t>
  </si>
  <si>
    <t>T8</t>
  </si>
  <si>
    <t>summary</t>
  </si>
  <si>
    <t>Q1</t>
  </si>
  <si>
    <t>Q2</t>
  </si>
  <si>
    <t>Q3</t>
  </si>
  <si>
    <t>INPUT</t>
  </si>
  <si>
    <t>INTERM</t>
  </si>
  <si>
    <t>OUTPUT</t>
  </si>
  <si>
    <t>CONV</t>
  </si>
  <si>
    <t>A1</t>
  </si>
  <si>
    <t>A2</t>
  </si>
  <si>
    <t>A3</t>
  </si>
  <si>
    <t>(active)</t>
  </si>
  <si>
    <t>This file may be modified to add the bypass, or a trim heat exchanger.</t>
  </si>
  <si>
    <t>yellow cells are inputs.  Adjust these numbers until a suitable design is found.</t>
  </si>
  <si>
    <t>(paste previous results in these columns …)</t>
  </si>
  <si>
    <t>This is the basecase that is presented in the Lecture Notes.</t>
  </si>
  <si>
    <t>Dr. Barry S. Johnston, Copyright 2004.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</si>
</sst>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3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4" xfId="0" applyFont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2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tabSelected="1" workbookViewId="0" topLeftCell="A1">
      <selection activeCell="D18" sqref="D18"/>
    </sheetView>
  </sheetViews>
  <sheetFormatPr defaultColWidth="9.140625" defaultRowHeight="12.75"/>
  <sheetData>
    <row r="2" ht="12.75">
      <c r="B2" t="s">
        <v>0</v>
      </c>
    </row>
    <row r="4" ht="12.75">
      <c r="B4" t="s">
        <v>1</v>
      </c>
    </row>
    <row r="5" ht="12.75">
      <c r="B5" t="s">
        <v>2</v>
      </c>
    </row>
    <row r="7" ht="12.75">
      <c r="B7" t="s">
        <v>48</v>
      </c>
    </row>
    <row r="8" ht="12.75">
      <c r="B8" t="s">
        <v>45</v>
      </c>
    </row>
    <row r="12" spans="2:6" ht="12.75">
      <c r="B12" s="28" t="s">
        <v>49</v>
      </c>
      <c r="C12" s="28"/>
      <c r="D12" s="28"/>
      <c r="E12" s="28"/>
      <c r="F12" s="28"/>
    </row>
  </sheetData>
  <mergeCells count="1">
    <mergeCell ref="B12:F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6"/>
  <sheetViews>
    <sheetView workbookViewId="0" topLeftCell="A28">
      <selection activeCell="B46" sqref="B46:F46"/>
    </sheetView>
  </sheetViews>
  <sheetFormatPr defaultColWidth="9.140625" defaultRowHeight="12.75"/>
  <sheetData>
    <row r="1" spans="3:7" ht="12.75">
      <c r="C1" s="12" t="s">
        <v>7</v>
      </c>
      <c r="D1" s="13">
        <v>125</v>
      </c>
      <c r="F1" s="12" t="s">
        <v>3</v>
      </c>
      <c r="G1" s="13">
        <v>2500</v>
      </c>
    </row>
    <row r="3" ht="12.75">
      <c r="B3" s="10" t="s">
        <v>18</v>
      </c>
    </row>
    <row r="4" spans="2:11" ht="12.75">
      <c r="B4" s="1"/>
      <c r="C4" s="2"/>
      <c r="D4" s="2"/>
      <c r="E4" s="2"/>
      <c r="F4" s="2"/>
      <c r="G4" s="2"/>
      <c r="H4" s="2"/>
      <c r="I4" s="3"/>
      <c r="K4" t="s">
        <v>33</v>
      </c>
    </row>
    <row r="5" spans="2:13" ht="12.75">
      <c r="B5" s="17" t="s">
        <v>8</v>
      </c>
      <c r="C5" s="18">
        <v>8</v>
      </c>
      <c r="D5" s="19" t="s">
        <v>4</v>
      </c>
      <c r="E5" s="19" t="s">
        <v>27</v>
      </c>
      <c r="F5" s="19"/>
      <c r="G5" s="19" t="s">
        <v>10</v>
      </c>
      <c r="H5" s="19"/>
      <c r="I5" s="20"/>
      <c r="K5" t="s">
        <v>37</v>
      </c>
      <c r="L5" s="27" t="s">
        <v>44</v>
      </c>
      <c r="M5" t="s">
        <v>47</v>
      </c>
    </row>
    <row r="6" spans="2:14" ht="12.75">
      <c r="B6" s="17" t="s">
        <v>21</v>
      </c>
      <c r="C6" s="18">
        <v>248</v>
      </c>
      <c r="D6" s="19" t="s">
        <v>5</v>
      </c>
      <c r="E6" s="19"/>
      <c r="F6" s="19"/>
      <c r="G6" s="19" t="s">
        <v>22</v>
      </c>
      <c r="H6" s="21">
        <f>T_4</f>
        <v>208.25</v>
      </c>
      <c r="I6" s="20" t="s">
        <v>5</v>
      </c>
      <c r="K6" t="s">
        <v>21</v>
      </c>
      <c r="L6" s="14">
        <f>T_1</f>
        <v>248</v>
      </c>
      <c r="M6">
        <v>250</v>
      </c>
      <c r="N6" s="14">
        <v>250</v>
      </c>
    </row>
    <row r="7" spans="2:14" ht="12.75">
      <c r="B7" s="4"/>
      <c r="C7" s="5"/>
      <c r="D7" s="1" t="s">
        <v>12</v>
      </c>
      <c r="E7" s="2">
        <f>W_1*Cp*(T_1-T_4)</f>
        <v>795000</v>
      </c>
      <c r="F7" s="3" t="s">
        <v>15</v>
      </c>
      <c r="G7" s="5"/>
      <c r="H7" s="5"/>
      <c r="I7" s="6"/>
      <c r="K7" t="s">
        <v>25</v>
      </c>
      <c r="L7" s="15">
        <f>T_2</f>
        <v>138</v>
      </c>
      <c r="M7">
        <v>136</v>
      </c>
      <c r="N7" s="15">
        <v>136</v>
      </c>
    </row>
    <row r="8" spans="2:14" ht="12.75">
      <c r="B8" s="4"/>
      <c r="C8" s="5"/>
      <c r="D8" s="4" t="s">
        <v>14</v>
      </c>
      <c r="E8" s="5">
        <f>((T_1-T_8)-(T_4-T_7))/LN((T_1-T_8)/(T_4-T_7))</f>
        <v>54.36000591200393</v>
      </c>
      <c r="F8" s="6" t="s">
        <v>6</v>
      </c>
      <c r="G8" s="5"/>
      <c r="H8" s="5"/>
      <c r="I8" s="6"/>
      <c r="K8" t="s">
        <v>26</v>
      </c>
      <c r="L8" s="15">
        <f>T_3</f>
        <v>102</v>
      </c>
      <c r="M8">
        <v>100</v>
      </c>
      <c r="N8" s="15">
        <v>100</v>
      </c>
    </row>
    <row r="9" spans="2:14" ht="12.75">
      <c r="B9" s="4"/>
      <c r="C9" s="5"/>
      <c r="D9" s="7" t="s">
        <v>13</v>
      </c>
      <c r="E9" s="8">
        <f>Q_1/U/dTlm1</f>
        <v>116.99777977021094</v>
      </c>
      <c r="F9" s="9" t="s">
        <v>16</v>
      </c>
      <c r="G9" s="5"/>
      <c r="H9" s="5"/>
      <c r="I9" s="6"/>
      <c r="K9" t="s">
        <v>27</v>
      </c>
      <c r="L9" s="15">
        <f>W_1</f>
        <v>8</v>
      </c>
      <c r="M9">
        <v>8.2</v>
      </c>
      <c r="N9" s="15">
        <v>8.2</v>
      </c>
    </row>
    <row r="10" spans="2:14" ht="12.75">
      <c r="B10" s="22" t="s">
        <v>9</v>
      </c>
      <c r="C10" s="23"/>
      <c r="D10" s="23"/>
      <c r="E10" s="23"/>
      <c r="F10" s="23"/>
      <c r="G10" s="23" t="s">
        <v>11</v>
      </c>
      <c r="H10" s="24">
        <f>W_3</f>
        <v>5.5</v>
      </c>
      <c r="I10" s="23" t="s">
        <v>4</v>
      </c>
      <c r="K10" t="s">
        <v>29</v>
      </c>
      <c r="L10" s="15">
        <f>W_2</f>
        <v>9</v>
      </c>
      <c r="M10">
        <v>9.1</v>
      </c>
      <c r="N10" s="15">
        <v>9.1</v>
      </c>
    </row>
    <row r="11" spans="2:14" ht="12.75">
      <c r="B11" s="22" t="s">
        <v>32</v>
      </c>
      <c r="C11" s="23">
        <f>T_7+Q_1/W_3/Cp</f>
        <v>202.17454545454547</v>
      </c>
      <c r="D11" s="23" t="s">
        <v>5</v>
      </c>
      <c r="E11" s="23" t="s">
        <v>28</v>
      </c>
      <c r="F11" s="23"/>
      <c r="G11" s="23" t="s">
        <v>30</v>
      </c>
      <c r="H11" s="23">
        <f>T_7</f>
        <v>144.35636363636365</v>
      </c>
      <c r="I11" s="25" t="s">
        <v>5</v>
      </c>
      <c r="K11" t="s">
        <v>28</v>
      </c>
      <c r="L11" s="15">
        <f>W_3</f>
        <v>5.5</v>
      </c>
      <c r="M11">
        <v>5.6</v>
      </c>
      <c r="N11" s="15">
        <v>5.6</v>
      </c>
    </row>
    <row r="12" spans="2:14" ht="12.75">
      <c r="B12" s="7"/>
      <c r="C12" s="8"/>
      <c r="D12" s="11"/>
      <c r="E12" s="8"/>
      <c r="F12" s="8"/>
      <c r="G12" s="8"/>
      <c r="H12" s="8"/>
      <c r="I12" s="9"/>
      <c r="L12" s="15"/>
      <c r="N12" s="15"/>
    </row>
    <row r="13" spans="11:14" ht="12.75">
      <c r="K13" t="s">
        <v>38</v>
      </c>
      <c r="L13" s="15"/>
      <c r="N13" s="15"/>
    </row>
    <row r="14" spans="11:14" ht="12.75">
      <c r="K14" t="s">
        <v>34</v>
      </c>
      <c r="L14" s="15">
        <f>Q_1</f>
        <v>795000</v>
      </c>
      <c r="M14">
        <v>1102900</v>
      </c>
      <c r="N14" s="15">
        <v>1102229.65</v>
      </c>
    </row>
    <row r="15" spans="2:14" ht="12.75">
      <c r="B15" s="10" t="s">
        <v>19</v>
      </c>
      <c r="K15" t="s">
        <v>35</v>
      </c>
      <c r="L15" s="15">
        <f>Q_2</f>
        <v>607599.9999999999</v>
      </c>
      <c r="M15">
        <v>746200</v>
      </c>
      <c r="N15" s="15">
        <v>747184</v>
      </c>
    </row>
    <row r="16" spans="2:14" ht="12.75">
      <c r="B16" s="1"/>
      <c r="C16" s="2"/>
      <c r="D16" s="2"/>
      <c r="E16" s="2"/>
      <c r="F16" s="2"/>
      <c r="G16" s="2"/>
      <c r="H16" s="2"/>
      <c r="I16" s="3"/>
      <c r="K16" t="s">
        <v>36</v>
      </c>
      <c r="L16" s="15">
        <f>Q_3</f>
        <v>582400.0000000001</v>
      </c>
      <c r="M16">
        <v>625250</v>
      </c>
      <c r="N16" s="15">
        <v>625795.2999999995</v>
      </c>
    </row>
    <row r="17" spans="2:14" ht="12.75">
      <c r="B17" s="17" t="s">
        <v>8</v>
      </c>
      <c r="C17" s="19">
        <f>W_1</f>
        <v>8</v>
      </c>
      <c r="D17" s="19" t="s">
        <v>4</v>
      </c>
      <c r="E17" s="19" t="s">
        <v>27</v>
      </c>
      <c r="F17" s="19"/>
      <c r="G17" s="19" t="s">
        <v>10</v>
      </c>
      <c r="H17" s="19"/>
      <c r="I17" s="20"/>
      <c r="K17" t="s">
        <v>22</v>
      </c>
      <c r="L17" s="15">
        <f>T_4</f>
        <v>208.25</v>
      </c>
      <c r="M17">
        <v>196.2</v>
      </c>
      <c r="N17" s="15">
        <v>196.2327</v>
      </c>
    </row>
    <row r="18" spans="2:14" ht="12.75">
      <c r="B18" s="17" t="s">
        <v>22</v>
      </c>
      <c r="C18" s="18">
        <v>208.25</v>
      </c>
      <c r="D18" s="19" t="s">
        <v>5</v>
      </c>
      <c r="E18" s="19"/>
      <c r="F18" s="19"/>
      <c r="G18" s="19" t="s">
        <v>23</v>
      </c>
      <c r="H18" s="21">
        <f>T_5</f>
        <v>177.87</v>
      </c>
      <c r="I18" s="20" t="s">
        <v>5</v>
      </c>
      <c r="K18" t="s">
        <v>23</v>
      </c>
      <c r="L18" s="15">
        <f>T_5</f>
        <v>177.87</v>
      </c>
      <c r="M18">
        <v>159.8</v>
      </c>
      <c r="N18" s="15">
        <v>159.7847</v>
      </c>
    </row>
    <row r="19" spans="2:14" ht="12.75">
      <c r="B19" s="4"/>
      <c r="C19" s="5"/>
      <c r="D19" s="1" t="s">
        <v>12</v>
      </c>
      <c r="E19" s="2">
        <f>W_1*Cp*(T_4-T_5)</f>
        <v>607599.9999999999</v>
      </c>
      <c r="F19" s="3" t="s">
        <v>15</v>
      </c>
      <c r="G19" s="5"/>
      <c r="H19" s="5"/>
      <c r="I19" s="6"/>
      <c r="K19" t="s">
        <v>30</v>
      </c>
      <c r="L19" s="15">
        <f>T_7</f>
        <v>144.35636363636365</v>
      </c>
      <c r="M19">
        <v>144.66071428571428</v>
      </c>
      <c r="N19" s="15">
        <v>144.69966428571425</v>
      </c>
    </row>
    <row r="20" spans="2:14" ht="12.75">
      <c r="B20" s="4"/>
      <c r="C20" s="5"/>
      <c r="D20" s="4" t="s">
        <v>14</v>
      </c>
      <c r="E20" s="5">
        <f>((T_4-T_9)-(T_5-T_2))/LN((T_4-T_9)/(T_5-T_2))</f>
        <v>41.534919258158176</v>
      </c>
      <c r="F20" s="6" t="s">
        <v>6</v>
      </c>
      <c r="G20" s="5"/>
      <c r="H20" s="5"/>
      <c r="I20" s="6"/>
      <c r="L20" s="15"/>
      <c r="N20" s="15"/>
    </row>
    <row r="21" spans="2:14" ht="12.75">
      <c r="B21" s="4"/>
      <c r="C21" s="5"/>
      <c r="D21" s="7" t="s">
        <v>13</v>
      </c>
      <c r="E21" s="8">
        <f>Q_2/dTlm2/U</f>
        <v>117.02923917554635</v>
      </c>
      <c r="F21" s="9" t="s">
        <v>16</v>
      </c>
      <c r="G21" s="5"/>
      <c r="H21" s="5"/>
      <c r="I21" s="6"/>
      <c r="K21" t="s">
        <v>39</v>
      </c>
      <c r="L21" s="15"/>
      <c r="N21" s="15"/>
    </row>
    <row r="22" spans="2:14" ht="12.75">
      <c r="B22" s="22" t="s">
        <v>9</v>
      </c>
      <c r="C22" s="23"/>
      <c r="D22" s="23"/>
      <c r="E22" s="23"/>
      <c r="F22" s="23"/>
      <c r="G22" s="23" t="s">
        <v>11</v>
      </c>
      <c r="H22" s="26">
        <v>9</v>
      </c>
      <c r="I22" s="23" t="s">
        <v>4</v>
      </c>
      <c r="K22" t="s">
        <v>24</v>
      </c>
      <c r="L22" s="15">
        <f>T_6</f>
        <v>148.75</v>
      </c>
      <c r="M22">
        <v>129.3</v>
      </c>
      <c r="N22" s="15">
        <v>129.2581</v>
      </c>
    </row>
    <row r="23" spans="2:14" ht="12.75">
      <c r="B23" s="22" t="s">
        <v>31</v>
      </c>
      <c r="C23" s="23">
        <f>T_2+Q_2/W_2/Cp</f>
        <v>165.00444444444443</v>
      </c>
      <c r="D23" s="23" t="s">
        <v>5</v>
      </c>
      <c r="E23" s="23" t="s">
        <v>29</v>
      </c>
      <c r="F23" s="23"/>
      <c r="G23" s="23" t="s">
        <v>25</v>
      </c>
      <c r="H23" s="26">
        <v>138</v>
      </c>
      <c r="I23" s="25" t="s">
        <v>5</v>
      </c>
      <c r="K23" t="s">
        <v>32</v>
      </c>
      <c r="L23" s="15">
        <f>T_8</f>
        <v>202.17454545454547</v>
      </c>
      <c r="M23">
        <v>223.43928571428575</v>
      </c>
      <c r="N23" s="15">
        <v>223.43035357142855</v>
      </c>
    </row>
    <row r="24" spans="2:14" ht="12.75">
      <c r="B24" s="7"/>
      <c r="C24" s="8"/>
      <c r="D24" s="11"/>
      <c r="E24" s="8"/>
      <c r="F24" s="8"/>
      <c r="G24" s="8"/>
      <c r="H24" s="8"/>
      <c r="I24" s="9"/>
      <c r="K24" t="s">
        <v>31</v>
      </c>
      <c r="L24" s="15">
        <f>T_9</f>
        <v>165.00444444444443</v>
      </c>
      <c r="M24">
        <v>168.8</v>
      </c>
      <c r="N24" s="15">
        <v>168.84325274725276</v>
      </c>
    </row>
    <row r="25" spans="12:14" ht="12.75">
      <c r="L25" s="15"/>
      <c r="N25" s="15"/>
    </row>
    <row r="26" spans="11:14" ht="12.75">
      <c r="K26" t="s">
        <v>40</v>
      </c>
      <c r="L26" s="15"/>
      <c r="N26" s="15"/>
    </row>
    <row r="27" spans="2:14" ht="12.75">
      <c r="B27" s="10" t="s">
        <v>20</v>
      </c>
      <c r="K27" t="s">
        <v>41</v>
      </c>
      <c r="L27" s="15">
        <f>E9</f>
        <v>116.99777977021094</v>
      </c>
      <c r="M27">
        <v>117.08030396695835</v>
      </c>
      <c r="N27" s="15">
        <v>116.99950082960387</v>
      </c>
    </row>
    <row r="28" spans="2:14" ht="12.75">
      <c r="B28" s="1"/>
      <c r="C28" s="2"/>
      <c r="D28" s="2"/>
      <c r="E28" s="2"/>
      <c r="F28" s="2"/>
      <c r="G28" s="2"/>
      <c r="H28" s="2"/>
      <c r="I28" s="3"/>
      <c r="K28" t="s">
        <v>42</v>
      </c>
      <c r="L28" s="15">
        <f>E21</f>
        <v>117.02923917554635</v>
      </c>
      <c r="M28">
        <v>116.78646254791498</v>
      </c>
      <c r="N28" s="15">
        <v>117.00025126796636</v>
      </c>
    </row>
    <row r="29" spans="2:14" ht="12.75">
      <c r="B29" s="17" t="s">
        <v>8</v>
      </c>
      <c r="C29" s="19">
        <f>W_1</f>
        <v>8</v>
      </c>
      <c r="D29" s="19" t="s">
        <v>4</v>
      </c>
      <c r="E29" s="19" t="s">
        <v>27</v>
      </c>
      <c r="F29" s="19"/>
      <c r="G29" s="19" t="s">
        <v>10</v>
      </c>
      <c r="H29" s="19"/>
      <c r="I29" s="20"/>
      <c r="K29" t="s">
        <v>43</v>
      </c>
      <c r="L29" s="16">
        <f>E33</f>
        <v>117.16736912228725</v>
      </c>
      <c r="M29">
        <v>116.6181578645999</v>
      </c>
      <c r="N29" s="16">
        <v>116.99942993518056</v>
      </c>
    </row>
    <row r="30" spans="2:9" ht="12.75">
      <c r="B30" s="17" t="s">
        <v>23</v>
      </c>
      <c r="C30" s="18">
        <v>177.87</v>
      </c>
      <c r="D30" s="19" t="s">
        <v>5</v>
      </c>
      <c r="E30" s="19"/>
      <c r="F30" s="19"/>
      <c r="G30" s="19" t="s">
        <v>24</v>
      </c>
      <c r="H30" s="18">
        <v>148.75</v>
      </c>
      <c r="I30" s="20" t="s">
        <v>5</v>
      </c>
    </row>
    <row r="31" spans="2:9" ht="12.75">
      <c r="B31" s="4"/>
      <c r="C31" s="5"/>
      <c r="D31" s="1" t="s">
        <v>12</v>
      </c>
      <c r="E31" s="2">
        <f>W_1*Cp*(T_5-T_6)</f>
        <v>582400.0000000001</v>
      </c>
      <c r="F31" s="3" t="s">
        <v>15</v>
      </c>
      <c r="G31" s="5"/>
      <c r="H31" s="5"/>
      <c r="I31" s="6"/>
    </row>
    <row r="32" spans="2:9" ht="12.75">
      <c r="B32" s="4"/>
      <c r="C32" s="5"/>
      <c r="D32" s="4" t="s">
        <v>14</v>
      </c>
      <c r="E32" s="5">
        <f>((T_5-T_7)-(T_6-T_3))/LN((T_5-T_7)/(T_6-T_3))</f>
        <v>39.76533769514963</v>
      </c>
      <c r="F32" s="6" t="s">
        <v>6</v>
      </c>
      <c r="G32" s="5"/>
      <c r="H32" s="5"/>
      <c r="I32" s="6"/>
    </row>
    <row r="33" spans="2:9" ht="12.75">
      <c r="B33" s="4"/>
      <c r="C33" s="5"/>
      <c r="D33" s="7" t="s">
        <v>13</v>
      </c>
      <c r="E33" s="8">
        <f>Q_3/dTlm3/U</f>
        <v>117.16736912228725</v>
      </c>
      <c r="F33" s="9" t="s">
        <v>16</v>
      </c>
      <c r="G33" s="5"/>
      <c r="H33" s="5"/>
      <c r="I33" s="6"/>
    </row>
    <row r="34" spans="2:9" ht="12.75">
      <c r="B34" s="22" t="s">
        <v>9</v>
      </c>
      <c r="C34" s="23"/>
      <c r="D34" s="23"/>
      <c r="E34" s="23"/>
      <c r="F34" s="23"/>
      <c r="G34" s="23" t="s">
        <v>11</v>
      </c>
      <c r="H34" s="26">
        <v>5.5</v>
      </c>
      <c r="I34" s="23" t="s">
        <v>4</v>
      </c>
    </row>
    <row r="35" spans="2:9" ht="12.75">
      <c r="B35" s="22" t="s">
        <v>30</v>
      </c>
      <c r="C35" s="23">
        <f>T_3+Q_3/W_3/Cp</f>
        <v>144.35636363636365</v>
      </c>
      <c r="D35" s="23" t="s">
        <v>5</v>
      </c>
      <c r="E35" s="23" t="s">
        <v>28</v>
      </c>
      <c r="F35" s="23"/>
      <c r="G35" s="23" t="s">
        <v>26</v>
      </c>
      <c r="H35" s="26">
        <v>102</v>
      </c>
      <c r="I35" s="25" t="s">
        <v>5</v>
      </c>
    </row>
    <row r="36" spans="2:9" ht="12.75">
      <c r="B36" s="7"/>
      <c r="C36" s="8"/>
      <c r="D36" s="11"/>
      <c r="E36" s="8"/>
      <c r="F36" s="8"/>
      <c r="G36" s="8"/>
      <c r="H36" s="8"/>
      <c r="I36" s="9"/>
    </row>
    <row r="40" spans="4:6" ht="12.75">
      <c r="D40" t="s">
        <v>17</v>
      </c>
      <c r="E40">
        <f>E9+E21+E33</f>
        <v>351.19438806804453</v>
      </c>
      <c r="F40" t="s">
        <v>16</v>
      </c>
    </row>
    <row r="42" ht="12.75">
      <c r="B42" t="s">
        <v>46</v>
      </c>
    </row>
    <row r="46" spans="2:6" ht="12.75">
      <c r="B46" s="28" t="s">
        <v>49</v>
      </c>
      <c r="C46" s="28"/>
      <c r="D46" s="28"/>
      <c r="E46" s="28"/>
      <c r="F46" s="28"/>
    </row>
  </sheetData>
  <mergeCells count="1">
    <mergeCell ref="B46:F46"/>
  </mergeCells>
  <printOptions/>
  <pageMargins left="0.75" right="0.75" top="1" bottom="1" header="0.5" footer="0.5"/>
  <pageSetup horizontalDpi="600" verticalDpi="600" orientation="portrait" r:id="rId1"/>
  <headerFooter alignWithMargins="0">
    <oddFooter>&amp;RDr. Barry S. Johnston, Copyright 2004.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Chemical Engineering, 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cc_akasij</cp:lastModifiedBy>
  <cp:lastPrinted>2005-02-16T06:53:24Z</cp:lastPrinted>
  <dcterms:created xsi:type="dcterms:W3CDTF">2004-11-19T20:04:53Z</dcterms:created>
  <dcterms:modified xsi:type="dcterms:W3CDTF">2005-02-16T07:05:32Z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283504502</vt:i4>
  </property>
  <property fmtid="{D5CDD505-2E9C-101B-9397-08002B2CF9AE}" pid="3" name="_EmailSubject">
    <vt:lpwstr>file</vt:lpwstr>
  </property>
  <property fmtid="{D5CDD505-2E9C-101B-9397-08002B2CF9AE}" pid="4" name="_AuthorEmail">
    <vt:lpwstr>cc_nbhatt@sapient.com</vt:lpwstr>
  </property>
  <property fmtid="{D5CDD505-2E9C-101B-9397-08002B2CF9AE}" pid="5" name="_AuthorEmailDisplayName">
    <vt:lpwstr>Neelam Bhatt (C)</vt:lpwstr>
  </property>
  <property fmtid="{D5CDD505-2E9C-101B-9397-08002B2CF9AE}" pid="6" name="_ReviewingToolsShownOnce">
    <vt:lpwstr/>
  </property>
</Properties>
</file>