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<sst xmlns="http://schemas.openxmlformats.org/spreadsheetml/2006/main" count="73" uniqueCount="72">
  <si>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Transient temperature analysis for a solar cube</t>
  </si>
  <si>
    <t>time constant, hr</t>
  </si>
  <si>
    <t>thermal resistance, K/W</t>
  </si>
  <si>
    <t xml:space="preserve">time </t>
  </si>
  <si>
    <t>Tout</t>
  </si>
  <si>
    <t>Tin,n</t>
  </si>
  <si>
    <t>Tin,n+1</t>
  </si>
  <si>
    <t>exp(-1/tau)</t>
  </si>
  <si>
    <t>1-exp(-1/tau)</t>
  </si>
  <si>
    <t>Qn, W</t>
  </si>
  <si>
    <t>SHGF, W/m2</t>
  </si>
  <si>
    <t>area, m2</t>
  </si>
  <si>
    <t>wall</t>
  </si>
  <si>
    <t>UA, W/K</t>
  </si>
  <si>
    <t>thermal mass</t>
  </si>
  <si>
    <t>mass, kg</t>
  </si>
  <si>
    <t>diurnal average temperature, C</t>
  </si>
  <si>
    <t>diurnal temperature swing about mean, K</t>
  </si>
  <si>
    <t>conductance, W/m2K</t>
  </si>
  <si>
    <t>specific heat, kJ/kg K</t>
  </si>
  <si>
    <t>Window</t>
  </si>
  <si>
    <t>Description of solar house</t>
  </si>
  <si>
    <t>Thermal conductivity</t>
  </si>
  <si>
    <t>Please enter surface areas and conductances for each wall.</t>
  </si>
  <si>
    <t>If the window is smaller than the wall, compensate by increasing the surface area of an another wall.</t>
  </si>
  <si>
    <t>Thermal mass</t>
  </si>
  <si>
    <t>Please enter amount of mass and specific heat.</t>
  </si>
  <si>
    <t>Thermal response</t>
  </si>
  <si>
    <t xml:space="preserve">The thermal time constant is a measure of how rapidly the house responds to </t>
  </si>
  <si>
    <t xml:space="preserve">changes in outdoor temperature and solar energy.  Longer time constants </t>
  </si>
  <si>
    <t>mean that the response is slower.</t>
  </si>
  <si>
    <t xml:space="preserve">The following two factors are the weights that determine the influence of the </t>
  </si>
  <si>
    <t>previous hour's indoor temperature and the current hour's outdoor temperature</t>
  </si>
  <si>
    <t>and solar energy on the current hour's indoor temperature.  A good passive-solar</t>
  </si>
  <si>
    <t>design will have a large weight for the previous hour's indoor temperature.</t>
  </si>
  <si>
    <t>weight for previous hour's indoor temperature</t>
  </si>
  <si>
    <t>Weight for current outdoor temperature and solar energy</t>
  </si>
  <si>
    <t>Outdoor temperature variation</t>
  </si>
  <si>
    <t>Calculation of hourly indoor temperatures</t>
  </si>
  <si>
    <t>Solar heat gain factors must be entered from ASHRAE tables for the appropriate latitude, month and orientation.</t>
  </si>
  <si>
    <t>Inside temperatures are calculated on an hourly time step</t>
  </si>
  <si>
    <t>conductivity k, W/m K</t>
  </si>
  <si>
    <t>thickness L, m</t>
  </si>
  <si>
    <t>resistance L/k</t>
  </si>
  <si>
    <t>Total</t>
  </si>
  <si>
    <t>conductance W/m2K</t>
  </si>
  <si>
    <t>Conductance calculator for three-layer wall</t>
  </si>
  <si>
    <t>Please use this calculator for walls with up to three layers.  You can easily extend</t>
  </si>
  <si>
    <t>it for more layers.  The conductance should be entered into cells appropriate for walls, at left.</t>
  </si>
  <si>
    <t>Calculation of solar energy</t>
  </si>
  <si>
    <t>For multiple layers of glazing or alternative glazing materials, please adjust the conductivity above</t>
  </si>
  <si>
    <t>and enter a value for the shading coefficient, as found in the ASHRAE handout (pages 29.25 and 29.26).</t>
  </si>
  <si>
    <t>shading coefficient (a factor &lt;1 to reduce solar gain through windows; value is 1.0 for single pane 3 mm clear glass)</t>
  </si>
  <si>
    <t>average</t>
  </si>
  <si>
    <t>minimum</t>
  </si>
  <si>
    <t>maximum</t>
  </si>
  <si>
    <t>avg solar</t>
  </si>
  <si>
    <t>mass</t>
  </si>
  <si>
    <t>temp diff</t>
  </si>
  <si>
    <t>SHGFs are provided for 40 N latitude, February, and south-facing glass.</t>
  </si>
  <si>
    <t>Conductances are calculated on the basis of conductivities and thicknesses.</t>
  </si>
  <si>
    <t>Note: wall 6 is double-layer glass, all others 2.5 cm rigid foam insulation (extruded polystyrene).</t>
  </si>
  <si>
    <t>layer</t>
  </si>
  <si>
    <t>water</t>
  </si>
  <si>
    <t>concrete</t>
  </si>
  <si>
    <t>total</t>
  </si>
  <si>
    <t>thermal capacitance, kJ/K</t>
  </si>
  <si>
    <t>other</t>
  </si>
  <si>
    <t>day</t>
  </si>
  <si>
    <t>Version 1, Rev. 1</t>
  </si>
  <si>
    <t>cloud cover (0-1.0; 0 = no solar energy)</t>
  </si>
  <si>
    <t>Daily variations in outdoor temperature mean and amplitude, and in cloud cover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</si>
</sst>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Maximum-Minimum Temperature Difference, R=2 m2 K/W walls (5 cm EPS), 0.06 m2 DG window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Sheet1!$I$227</c:f>
              <c:strCache>
                <c:ptCount val="1"/>
                <c:pt idx="0">
                  <c:v>temp diff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Sheet1!$H$228:$H$233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Sheet1!$I$228:$I$233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8249203"/>
        <c:axId val="52916236"/>
      </c:scatterChart>
      <c:val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mass of water,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crossBetween val="midCat"/>
        <c:dispUnits/>
      </c:val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difference,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Indoor and Outdoor Temperatures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Sheet1!$B$68</c:f>
              <c:strCache>
                <c:ptCount val="1"/>
                <c:pt idx="0">
                  <c:v>Tout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Sheet1!$B$69:$B$236</c:f>
              <c:numCache/>
            </c:numRef>
          </c:val>
          <c:smooth val="0"/>
        </c:ser>
        <c:ser>
          <c:idx val="1"/>
          <c:order val="1"/>
          <c:tx>
            <c:strRef>
              <c:f>Sheet1!$F$68</c:f>
              <c:strCache>
                <c:ptCount val="1"/>
                <c:pt idx="0">
                  <c:v>Tin,n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Sheet1!$F$69:$F$236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218</xdr:row>
      <xdr:rowOff>76200</xdr:rowOff>
    </xdr:from>
    <xdr:to>
      <xdr:col>16</xdr:col>
      <xdr:colOff>400050</xdr:colOff>
      <xdr:row>232</xdr:row>
      <xdr:rowOff>133350</xdr:rowOff>
    </xdr:to>
    <xdr:graphicFrame>
      <xdr:nvGraphicFramePr>
        <xdr:cNvPr id="1" name="Chart 4"/>
        <xdr:cNvGraphicFramePr/>
      </xdr:nvGraphicFramePr>
      <xdr:xfrm>
        <a:off x="6067425" y="35375850"/>
        <a:ext cx="4200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17</xdr:col>
      <xdr:colOff>600075</xdr:colOff>
      <xdr:row>93</xdr:row>
      <xdr:rowOff>0</xdr:rowOff>
    </xdr:to>
    <xdr:graphicFrame>
      <xdr:nvGraphicFramePr>
        <xdr:cNvPr id="2" name="Chart 6"/>
        <xdr:cNvGraphicFramePr/>
      </xdr:nvGraphicFramePr>
      <xdr:xfrm>
        <a:off x="4876800" y="11010900"/>
        <a:ext cx="62007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workbookViewId="0" topLeftCell="A60">
      <selection activeCell="L216" sqref="L216"/>
    </sheetView>
  </sheetViews>
  <sheetFormatPr defaultColWidth="9.140625" defaultRowHeight="12.75"/>
  <cols>
    <col min="12" max="12" width="10.8515625" style="0" customWidth="1"/>
  </cols>
  <sheetData>
    <row r="1" ht="12.75">
      <c r="A1" s="4" t="s">
        <v>0</v>
      </c>
    </row>
    <row r="2" ht="12.75">
      <c r="A2" s="4" t="s">
        <v>40</v>
      </c>
    </row>
    <row r="3" ht="12.75">
      <c r="A3" s="4" t="s">
        <v>69</v>
      </c>
    </row>
    <row r="4" ht="12.75">
      <c r="A4" s="4" t="s">
        <v>71</v>
      </c>
    </row>
    <row r="6" ht="12.75">
      <c r="A6" s="4" t="s">
        <v>21</v>
      </c>
    </row>
    <row r="7" ht="12.75">
      <c r="A7" s="4"/>
    </row>
    <row r="8" spans="1:11" ht="12.75">
      <c r="A8" s="4" t="s">
        <v>22</v>
      </c>
      <c r="K8" s="4" t="s">
        <v>46</v>
      </c>
    </row>
    <row r="9" ht="12.75">
      <c r="A9" s="4"/>
    </row>
    <row r="10" spans="1:17" ht="12.75">
      <c r="A10" t="s">
        <v>23</v>
      </c>
      <c r="M10" t="s">
        <v>62</v>
      </c>
      <c r="Q10" t="s">
        <v>44</v>
      </c>
    </row>
    <row r="11" spans="1:15" ht="12.75">
      <c r="A11" s="5" t="s">
        <v>24</v>
      </c>
      <c r="M11">
        <v>1</v>
      </c>
      <c r="N11">
        <v>2</v>
      </c>
      <c r="O11">
        <v>3</v>
      </c>
    </row>
    <row r="12" spans="1:15" ht="12.75">
      <c r="A12" s="5"/>
      <c r="K12" t="s">
        <v>41</v>
      </c>
      <c r="M12" s="3">
        <v>0.029</v>
      </c>
      <c r="N12" s="3">
        <v>0.16</v>
      </c>
      <c r="O12" s="3">
        <v>0.029</v>
      </c>
    </row>
    <row r="13" spans="8:15" ht="12.75">
      <c r="H13" t="s">
        <v>20</v>
      </c>
      <c r="K13" t="s">
        <v>42</v>
      </c>
      <c r="M13" s="3">
        <v>0.0254</v>
      </c>
      <c r="N13" s="3">
        <v>0</v>
      </c>
      <c r="O13" s="3">
        <v>0</v>
      </c>
    </row>
    <row r="14" spans="1:17" ht="12.75">
      <c r="A14" t="s">
        <v>12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K14" t="s">
        <v>43</v>
      </c>
      <c r="M14" s="2">
        <f>M13/M12</f>
        <v>0.8758620689655172</v>
      </c>
      <c r="N14">
        <f>N13/N12</f>
        <v>0</v>
      </c>
      <c r="O14">
        <f>O13/O12</f>
        <v>0</v>
      </c>
      <c r="Q14" s="2">
        <f>SUM(M14:O14)</f>
        <v>0.8758620689655172</v>
      </c>
    </row>
    <row r="15" spans="1:17" ht="12.75">
      <c r="A15" t="s">
        <v>11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0.1</v>
      </c>
      <c r="Q15" s="2"/>
    </row>
    <row r="16" spans="1:17" ht="12.75">
      <c r="A16" t="s">
        <v>18</v>
      </c>
      <c r="C16" s="8">
        <f>$Q$16</f>
        <v>1.141732283464567</v>
      </c>
      <c r="D16" s="8">
        <f>$Q$16</f>
        <v>1.141732283464567</v>
      </c>
      <c r="E16" s="8">
        <f>$Q$16</f>
        <v>1.141732283464567</v>
      </c>
      <c r="F16" s="8">
        <f>$Q$16</f>
        <v>1.141732283464567</v>
      </c>
      <c r="G16" s="8">
        <f>$Q$16</f>
        <v>1.141732283464567</v>
      </c>
      <c r="H16" s="8">
        <v>2.9</v>
      </c>
      <c r="K16" t="s">
        <v>45</v>
      </c>
      <c r="Q16" s="2">
        <f>1/Q14</f>
        <v>1.141732283464567</v>
      </c>
    </row>
    <row r="17" spans="1:8" ht="12.75">
      <c r="A17" t="s">
        <v>13</v>
      </c>
      <c r="C17" s="2">
        <f aca="true" t="shared" si="0" ref="C17:H17">C15*C16</f>
        <v>0.1141732283464567</v>
      </c>
      <c r="D17" s="2">
        <f t="shared" si="0"/>
        <v>0.1141732283464567</v>
      </c>
      <c r="E17" s="2">
        <f t="shared" si="0"/>
        <v>0.1141732283464567</v>
      </c>
      <c r="F17" s="2">
        <f t="shared" si="0"/>
        <v>0.1141732283464567</v>
      </c>
      <c r="G17" s="2">
        <f t="shared" si="0"/>
        <v>0.1141732283464567</v>
      </c>
      <c r="H17" s="2">
        <f t="shared" si="0"/>
        <v>0.29</v>
      </c>
    </row>
    <row r="18" ht="12.75">
      <c r="K18" t="s">
        <v>47</v>
      </c>
    </row>
    <row r="19" spans="1:11" ht="12.75">
      <c r="A19" t="s">
        <v>61</v>
      </c>
      <c r="K19" t="s">
        <v>48</v>
      </c>
    </row>
    <row r="20" ht="12.75">
      <c r="A20" t="s">
        <v>60</v>
      </c>
    </row>
    <row r="22" ht="12.75">
      <c r="A22" s="4" t="s">
        <v>25</v>
      </c>
    </row>
    <row r="23" ht="12.75">
      <c r="A23" s="4"/>
    </row>
    <row r="24" ht="12.75">
      <c r="A24" s="5" t="s">
        <v>26</v>
      </c>
    </row>
    <row r="26" spans="6:9" ht="12.75">
      <c r="F26" t="s">
        <v>63</v>
      </c>
      <c r="G26" t="s">
        <v>64</v>
      </c>
      <c r="H26" t="s">
        <v>67</v>
      </c>
      <c r="I26" t="s">
        <v>65</v>
      </c>
    </row>
    <row r="27" spans="1:8" ht="12.75">
      <c r="A27" t="s">
        <v>14</v>
      </c>
      <c r="C27" t="s">
        <v>15</v>
      </c>
      <c r="F27" s="3">
        <v>3</v>
      </c>
      <c r="G27" s="3"/>
      <c r="H27" s="3"/>
    </row>
    <row r="28" spans="3:8" ht="12.75">
      <c r="C28" t="s">
        <v>19</v>
      </c>
      <c r="F28" s="3">
        <v>4.2</v>
      </c>
      <c r="G28" s="3"/>
      <c r="H28" s="3"/>
    </row>
    <row r="29" spans="3:9" ht="12.75">
      <c r="C29" t="s">
        <v>66</v>
      </c>
      <c r="F29" s="10"/>
      <c r="I29">
        <f>F27*F28+G27*G28+H27*H28</f>
        <v>12.600000000000001</v>
      </c>
    </row>
    <row r="31" ht="12.75">
      <c r="A31" s="4" t="s">
        <v>27</v>
      </c>
    </row>
    <row r="33" ht="12.75">
      <c r="A33" t="s">
        <v>28</v>
      </c>
    </row>
    <row r="34" ht="12.75">
      <c r="A34" t="s">
        <v>29</v>
      </c>
    </row>
    <row r="35" ht="12.75">
      <c r="A35" t="s">
        <v>30</v>
      </c>
    </row>
    <row r="37" spans="1:4" ht="12.75">
      <c r="A37" t="s">
        <v>1</v>
      </c>
      <c r="D37" s="2">
        <f>I29*D38*1000/3600</f>
        <v>4.065672733924815</v>
      </c>
    </row>
    <row r="38" spans="1:4" ht="12.75">
      <c r="A38" t="s">
        <v>2</v>
      </c>
      <c r="D38" s="2">
        <f>1/SUM(C17:H17)</f>
        <v>1.1616207811213757</v>
      </c>
    </row>
    <row r="40" ht="12.75">
      <c r="A40" t="s">
        <v>31</v>
      </c>
    </row>
    <row r="41" ht="12.75">
      <c r="A41" t="s">
        <v>32</v>
      </c>
    </row>
    <row r="42" ht="12.75">
      <c r="A42" t="s">
        <v>33</v>
      </c>
    </row>
    <row r="43" ht="12.75">
      <c r="A43" t="s">
        <v>34</v>
      </c>
    </row>
    <row r="45" spans="1:9" ht="12.75">
      <c r="A45" t="s">
        <v>35</v>
      </c>
      <c r="G45" t="s">
        <v>7</v>
      </c>
      <c r="I45" s="2">
        <f>EXP(-1/D37)</f>
        <v>0.7819521302843472</v>
      </c>
    </row>
    <row r="46" spans="1:9" ht="12.75">
      <c r="A46" t="s">
        <v>36</v>
      </c>
      <c r="G46" t="s">
        <v>8</v>
      </c>
      <c r="I46" s="2">
        <f>(1-EXP(-1/D37))</f>
        <v>0.21804786971565282</v>
      </c>
    </row>
    <row r="47" ht="12.75">
      <c r="D47" s="2"/>
    </row>
    <row r="48" spans="1:4" ht="12.75">
      <c r="A48" s="4" t="s">
        <v>37</v>
      </c>
      <c r="D48" s="2"/>
    </row>
    <row r="49" spans="1:4" ht="12.75">
      <c r="A49" s="4"/>
      <c r="D49" s="2"/>
    </row>
    <row r="50" spans="1:11" ht="12.75">
      <c r="A50" t="s">
        <v>68</v>
      </c>
      <c r="D50" s="2"/>
      <c r="E50">
        <v>1</v>
      </c>
      <c r="F50">
        <v>2</v>
      </c>
      <c r="G50">
        <v>3</v>
      </c>
      <c r="H50">
        <v>4</v>
      </c>
      <c r="I50">
        <v>5</v>
      </c>
      <c r="J50">
        <v>6</v>
      </c>
      <c r="K50">
        <v>7</v>
      </c>
    </row>
    <row r="51" spans="1:11" ht="12.75">
      <c r="A51" t="s">
        <v>16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>
      <c r="A52" t="s">
        <v>17</v>
      </c>
      <c r="E52" s="3">
        <v>5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</row>
    <row r="53" ht="12.75">
      <c r="E53" s="6"/>
    </row>
    <row r="54" spans="1:5" ht="12.75">
      <c r="A54" s="4" t="s">
        <v>49</v>
      </c>
      <c r="E54" s="6"/>
    </row>
    <row r="55" spans="1:5" ht="12.75">
      <c r="A55" s="4"/>
      <c r="E55" s="6"/>
    </row>
    <row r="56" spans="1:5" ht="12.75">
      <c r="A56" t="s">
        <v>39</v>
      </c>
      <c r="E56" s="6"/>
    </row>
    <row r="57" spans="1:5" ht="12.75">
      <c r="A57" t="s">
        <v>59</v>
      </c>
      <c r="E57" s="6"/>
    </row>
    <row r="58" spans="1:5" ht="12.75">
      <c r="A58" t="s">
        <v>50</v>
      </c>
      <c r="E58" s="6"/>
    </row>
    <row r="59" spans="1:5" ht="12.75">
      <c r="A59" t="s">
        <v>51</v>
      </c>
      <c r="E59" s="6"/>
    </row>
    <row r="60" ht="12.75">
      <c r="E60" s="6"/>
    </row>
    <row r="61" spans="1:12" ht="12.75">
      <c r="A61" t="s">
        <v>52</v>
      </c>
      <c r="E61" s="6"/>
      <c r="L61" s="3">
        <v>0.86</v>
      </c>
    </row>
    <row r="62" spans="5:12" ht="12.75">
      <c r="E62" s="6"/>
      <c r="L62" s="6"/>
    </row>
    <row r="63" spans="1:12" ht="12.75">
      <c r="A63" t="s">
        <v>68</v>
      </c>
      <c r="E63" s="6">
        <v>1</v>
      </c>
      <c r="F63">
        <v>2</v>
      </c>
      <c r="G63">
        <v>3</v>
      </c>
      <c r="H63">
        <v>4</v>
      </c>
      <c r="I63">
        <v>5</v>
      </c>
      <c r="J63">
        <v>6</v>
      </c>
      <c r="K63">
        <v>7</v>
      </c>
      <c r="L63" s="6"/>
    </row>
    <row r="64" spans="1:12" ht="12.75">
      <c r="A64" t="s">
        <v>70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6"/>
    </row>
    <row r="65" ht="12.75">
      <c r="E65" s="6"/>
    </row>
    <row r="66" spans="1:12" ht="12.75">
      <c r="A66" s="4" t="s">
        <v>38</v>
      </c>
      <c r="E66" s="6"/>
      <c r="I66" t="s">
        <v>54</v>
      </c>
      <c r="J66" t="s">
        <v>55</v>
      </c>
      <c r="K66" t="s">
        <v>53</v>
      </c>
      <c r="L66" t="s">
        <v>56</v>
      </c>
    </row>
    <row r="67" spans="9:12" ht="12.75">
      <c r="I67" s="1">
        <f>MIN(G213:G236)</f>
        <v>-1.2692269614658231</v>
      </c>
      <c r="J67" s="1">
        <f>MAX(G213:G236)</f>
        <v>60.358722367495616</v>
      </c>
      <c r="K67" s="1">
        <f>AVERAGE(G213:G236)</f>
        <v>24.66682626200003</v>
      </c>
      <c r="L67" s="7">
        <f>AVERAGE(E213:E236)</f>
        <v>21.234833333333334</v>
      </c>
    </row>
    <row r="68" spans="1:7" ht="12.75">
      <c r="A68" t="s">
        <v>3</v>
      </c>
      <c r="B68" t="s">
        <v>4</v>
      </c>
      <c r="C68" t="s">
        <v>10</v>
      </c>
      <c r="E68" t="s">
        <v>9</v>
      </c>
      <c r="F68" t="s">
        <v>5</v>
      </c>
      <c r="G68" t="s">
        <v>6</v>
      </c>
    </row>
    <row r="69" spans="1:10" ht="12.75">
      <c r="A69">
        <v>0</v>
      </c>
      <c r="B69" s="1">
        <f>$E$51+$E$52*SIN(6.28318*(A69-9)/24)</f>
        <v>-3.53554094231825</v>
      </c>
      <c r="C69" s="3">
        <v>0</v>
      </c>
      <c r="E69" s="1">
        <f>C69*$E$64*$H$15*$L$61</f>
        <v>0</v>
      </c>
      <c r="F69" s="9">
        <v>25</v>
      </c>
      <c r="G69" s="1">
        <f aca="true" t="shared" si="1" ref="G69:G100">(B69+$D$38*E69)*$I$46+F69*$I$45</f>
        <v>18.777886086343713</v>
      </c>
      <c r="J69" s="1"/>
    </row>
    <row r="70" spans="1:10" ht="12.75">
      <c r="A70">
        <f>A69+1</f>
        <v>1</v>
      </c>
      <c r="B70" s="1">
        <f aca="true" t="shared" si="2" ref="B70:B92">$E$51+$E$52*SIN(6.28318*(A70-9)/24)</f>
        <v>-4.330131441565073</v>
      </c>
      <c r="C70" s="3">
        <v>0</v>
      </c>
      <c r="E70" s="1">
        <f aca="true" t="shared" si="3" ref="E70:E92">C70*$E$64*$H$15*$L$61</f>
        <v>0</v>
      </c>
      <c r="F70" s="1">
        <f>G69</f>
        <v>18.777886086343713</v>
      </c>
      <c r="G70" s="1">
        <f t="shared" si="1"/>
        <v>13.739232091031237</v>
      </c>
      <c r="J70" s="1"/>
    </row>
    <row r="71" spans="1:10" ht="12.75">
      <c r="A71">
        <f aca="true" t="shared" si="4" ref="A71:A92">A70+1</f>
        <v>2</v>
      </c>
      <c r="B71" s="1">
        <f t="shared" si="2"/>
        <v>-4.829631134604987</v>
      </c>
      <c r="C71" s="3">
        <v>0</v>
      </c>
      <c r="E71" s="1">
        <f t="shared" si="3"/>
        <v>0</v>
      </c>
      <c r="F71" s="1">
        <f aca="true" t="shared" si="5" ref="F71:F95">G70</f>
        <v>13.739232091031237</v>
      </c>
      <c r="G71" s="1">
        <f t="shared" si="1"/>
        <v>9.690331021639933</v>
      </c>
      <c r="J71" s="1"/>
    </row>
    <row r="72" spans="1:10" ht="12.75">
      <c r="A72">
        <f t="shared" si="4"/>
        <v>3</v>
      </c>
      <c r="B72" s="1">
        <f t="shared" si="2"/>
        <v>-4.999999999995599</v>
      </c>
      <c r="C72" s="3">
        <v>0</v>
      </c>
      <c r="E72" s="1">
        <f t="shared" si="3"/>
        <v>0</v>
      </c>
      <c r="F72" s="1">
        <f t="shared" si="5"/>
        <v>9.690331021639933</v>
      </c>
      <c r="G72" s="1">
        <f t="shared" si="1"/>
        <v>6.487135636954536</v>
      </c>
      <c r="J72" s="1"/>
    </row>
    <row r="73" spans="1:10" ht="12.75">
      <c r="A73">
        <f t="shared" si="4"/>
        <v>4</v>
      </c>
      <c r="B73" s="1">
        <f t="shared" si="2"/>
        <v>-4.829627700609938</v>
      </c>
      <c r="C73" s="3">
        <v>0</v>
      </c>
      <c r="E73" s="1">
        <f t="shared" si="3"/>
        <v>0</v>
      </c>
      <c r="F73" s="1">
        <f t="shared" si="5"/>
        <v>6.487135636954536</v>
      </c>
      <c r="G73" s="1">
        <f t="shared" si="1"/>
        <v>4.0195394991224</v>
      </c>
      <c r="J73" s="1"/>
    </row>
    <row r="74" spans="1:10" ht="12.75">
      <c r="A74">
        <f t="shared" si="4"/>
        <v>5</v>
      </c>
      <c r="B74" s="1">
        <f t="shared" si="2"/>
        <v>-4.330124807595671</v>
      </c>
      <c r="C74" s="3">
        <v>0</v>
      </c>
      <c r="E74" s="1">
        <f t="shared" si="3"/>
        <v>0</v>
      </c>
      <c r="F74" s="1">
        <f t="shared" si="5"/>
        <v>4.0195394991224</v>
      </c>
      <c r="G74" s="1">
        <f t="shared" si="1"/>
        <v>2.1989129842017014</v>
      </c>
      <c r="J74" s="1"/>
    </row>
    <row r="75" spans="1:10" ht="12.75">
      <c r="A75">
        <f t="shared" si="4"/>
        <v>6</v>
      </c>
      <c r="B75" s="1">
        <f t="shared" si="2"/>
        <v>-3.5355315604677875</v>
      </c>
      <c r="C75" s="3">
        <v>43</v>
      </c>
      <c r="E75" s="1">
        <f t="shared" si="3"/>
        <v>3.698</v>
      </c>
      <c r="F75" s="1">
        <f t="shared" si="5"/>
        <v>2.1989129842017014</v>
      </c>
      <c r="G75" s="1">
        <f t="shared" si="1"/>
        <v>1.8851920553020005</v>
      </c>
      <c r="J75" s="1"/>
    </row>
    <row r="76" spans="1:10" ht="12.75">
      <c r="A76">
        <f t="shared" si="4"/>
        <v>7</v>
      </c>
      <c r="B76" s="1">
        <f t="shared" si="2"/>
        <v>-2.4999980849362786</v>
      </c>
      <c r="C76" s="3">
        <v>296</v>
      </c>
      <c r="E76" s="1">
        <f t="shared" si="3"/>
        <v>25.456</v>
      </c>
      <c r="F76" s="1">
        <f t="shared" si="5"/>
        <v>1.8851920553020005</v>
      </c>
      <c r="G76" s="1">
        <f t="shared" si="1"/>
        <v>7.376733860602545</v>
      </c>
      <c r="J76" s="1"/>
    </row>
    <row r="77" spans="1:10" ht="12.75">
      <c r="A77">
        <f t="shared" si="4"/>
        <v>8</v>
      </c>
      <c r="B77" s="1">
        <f t="shared" si="2"/>
        <v>-1.2940941575246914</v>
      </c>
      <c r="C77" s="3">
        <v>496</v>
      </c>
      <c r="E77" s="1">
        <f t="shared" si="3"/>
        <v>42.656</v>
      </c>
      <c r="F77" s="1">
        <f t="shared" si="5"/>
        <v>7.376733860602545</v>
      </c>
      <c r="G77" s="1">
        <f t="shared" si="1"/>
        <v>16.29037116820101</v>
      </c>
      <c r="J77" s="1"/>
    </row>
    <row r="78" spans="1:10" ht="12.75">
      <c r="A78">
        <f t="shared" si="4"/>
        <v>9</v>
      </c>
      <c r="B78" s="1">
        <f t="shared" si="2"/>
        <v>0</v>
      </c>
      <c r="C78" s="3">
        <v>640</v>
      </c>
      <c r="E78" s="1">
        <f t="shared" si="3"/>
        <v>55.04</v>
      </c>
      <c r="F78" s="1">
        <f t="shared" si="5"/>
        <v>16.29037116820101</v>
      </c>
      <c r="G78" s="1">
        <f t="shared" si="1"/>
        <v>26.679313516319297</v>
      </c>
      <c r="J78" s="1"/>
    </row>
    <row r="79" spans="1:10" ht="12.75">
      <c r="A79">
        <f t="shared" si="4"/>
        <v>10</v>
      </c>
      <c r="B79" s="1">
        <f t="shared" si="2"/>
        <v>1.2940941575246914</v>
      </c>
      <c r="C79" s="3">
        <v>729</v>
      </c>
      <c r="E79" s="1">
        <f t="shared" si="3"/>
        <v>62.694</v>
      </c>
      <c r="F79" s="1">
        <f t="shared" si="5"/>
        <v>26.679313516319297</v>
      </c>
      <c r="G79" s="1">
        <f t="shared" si="1"/>
        <v>37.02381711290661</v>
      </c>
      <c r="J79" s="1"/>
    </row>
    <row r="80" spans="1:10" ht="12.75">
      <c r="A80">
        <f t="shared" si="4"/>
        <v>11</v>
      </c>
      <c r="B80" s="1">
        <f t="shared" si="2"/>
        <v>2.4999980849362786</v>
      </c>
      <c r="C80" s="3">
        <v>759</v>
      </c>
      <c r="E80" s="1">
        <f t="shared" si="3"/>
        <v>65.274</v>
      </c>
      <c r="F80" s="1">
        <f t="shared" si="5"/>
        <v>37.02381711290661</v>
      </c>
      <c r="G80" s="1">
        <f t="shared" si="1"/>
        <v>46.02915397623764</v>
      </c>
      <c r="J80" s="1"/>
    </row>
    <row r="81" spans="1:10" ht="12.75">
      <c r="A81">
        <f t="shared" si="4"/>
        <v>12</v>
      </c>
      <c r="B81" s="1">
        <f t="shared" si="2"/>
        <v>3.5355315604677875</v>
      </c>
      <c r="C81" s="3">
        <v>759</v>
      </c>
      <c r="E81" s="1">
        <f t="shared" si="3"/>
        <v>65.274</v>
      </c>
      <c r="F81" s="1">
        <f t="shared" si="5"/>
        <v>46.02915397623764</v>
      </c>
      <c r="G81" s="1">
        <f t="shared" si="1"/>
        <v>53.29669218880639</v>
      </c>
      <c r="J81" s="1"/>
    </row>
    <row r="82" spans="1:10" ht="12.75">
      <c r="A82">
        <f t="shared" si="4"/>
        <v>13</v>
      </c>
      <c r="B82" s="1">
        <f t="shared" si="2"/>
        <v>4.330124807595671</v>
      </c>
      <c r="C82" s="3">
        <v>729</v>
      </c>
      <c r="E82" s="1">
        <f t="shared" si="3"/>
        <v>62.694</v>
      </c>
      <c r="F82" s="1">
        <f t="shared" si="5"/>
        <v>53.29669218880639</v>
      </c>
      <c r="G82" s="1">
        <f t="shared" si="1"/>
        <v>58.49933308408245</v>
      </c>
      <c r="J82" s="1"/>
    </row>
    <row r="83" spans="1:10" ht="12.75">
      <c r="A83">
        <f t="shared" si="4"/>
        <v>14</v>
      </c>
      <c r="B83" s="1">
        <f t="shared" si="2"/>
        <v>4.829627700609938</v>
      </c>
      <c r="C83" s="3">
        <v>640</v>
      </c>
      <c r="E83" s="1">
        <f t="shared" si="3"/>
        <v>55.04</v>
      </c>
      <c r="F83" s="1">
        <f t="shared" si="5"/>
        <v>58.49933308408245</v>
      </c>
      <c r="G83" s="1">
        <f t="shared" si="1"/>
        <v>60.73779123517137</v>
      </c>
      <c r="J83" s="1"/>
    </row>
    <row r="84" spans="1:10" ht="12.75">
      <c r="A84">
        <f t="shared" si="4"/>
        <v>15</v>
      </c>
      <c r="B84" s="1">
        <f t="shared" si="2"/>
        <v>4.999999999995599</v>
      </c>
      <c r="C84" s="3">
        <v>496</v>
      </c>
      <c r="E84" s="1">
        <f t="shared" si="3"/>
        <v>42.656</v>
      </c>
      <c r="F84" s="1">
        <f t="shared" si="5"/>
        <v>60.73779123517137</v>
      </c>
      <c r="G84" s="1">
        <f t="shared" si="1"/>
        <v>59.388577479307415</v>
      </c>
      <c r="J84" s="1"/>
    </row>
    <row r="85" spans="1:10" ht="12.75">
      <c r="A85">
        <f t="shared" si="4"/>
        <v>16</v>
      </c>
      <c r="B85" s="1">
        <f t="shared" si="2"/>
        <v>4.829631134604987</v>
      </c>
      <c r="C85" s="3">
        <v>296</v>
      </c>
      <c r="E85" s="1">
        <f t="shared" si="3"/>
        <v>25.456</v>
      </c>
      <c r="F85" s="1">
        <f t="shared" si="5"/>
        <v>59.388577479307415</v>
      </c>
      <c r="G85" s="1">
        <f t="shared" si="1"/>
        <v>53.939838628592035</v>
      </c>
      <c r="J85" s="1"/>
    </row>
    <row r="86" spans="1:10" ht="12.75">
      <c r="A86">
        <f t="shared" si="4"/>
        <v>17</v>
      </c>
      <c r="B86" s="1">
        <f t="shared" si="2"/>
        <v>4.330131441565073</v>
      </c>
      <c r="C86" s="3">
        <v>43</v>
      </c>
      <c r="E86" s="1">
        <f t="shared" si="3"/>
        <v>3.698</v>
      </c>
      <c r="F86" s="1">
        <f t="shared" si="5"/>
        <v>53.939838628592035</v>
      </c>
      <c r="G86" s="1">
        <f t="shared" si="1"/>
        <v>44.05921014731152</v>
      </c>
      <c r="J86" s="1"/>
    </row>
    <row r="87" spans="1:10" ht="12.75">
      <c r="A87">
        <f t="shared" si="4"/>
        <v>18</v>
      </c>
      <c r="B87" s="1">
        <f t="shared" si="2"/>
        <v>3.53554094231825</v>
      </c>
      <c r="C87" s="3">
        <v>0</v>
      </c>
      <c r="E87" s="1">
        <f t="shared" si="3"/>
        <v>0</v>
      </c>
      <c r="F87" s="1">
        <f t="shared" si="5"/>
        <v>44.05921014731152</v>
      </c>
      <c r="G87" s="1">
        <f t="shared" si="1"/>
        <v>35.223110404100936</v>
      </c>
      <c r="J87" s="1"/>
    </row>
    <row r="88" spans="1:10" ht="12.75">
      <c r="A88">
        <f t="shared" si="4"/>
        <v>19</v>
      </c>
      <c r="B88" s="1">
        <f t="shared" si="2"/>
        <v>2.500009575311271</v>
      </c>
      <c r="C88" s="3">
        <v>0</v>
      </c>
      <c r="E88" s="1">
        <f t="shared" si="3"/>
        <v>0</v>
      </c>
      <c r="F88" s="1">
        <f t="shared" si="5"/>
        <v>35.223110404100936</v>
      </c>
      <c r="G88" s="1">
        <f t="shared" si="1"/>
        <v>28.087907977892833</v>
      </c>
      <c r="J88" s="1"/>
    </row>
    <row r="89" spans="1:10" ht="12.75">
      <c r="A89">
        <f t="shared" si="4"/>
        <v>20</v>
      </c>
      <c r="B89" s="1">
        <f t="shared" si="2"/>
        <v>1.294106973375463</v>
      </c>
      <c r="C89" s="3">
        <v>0</v>
      </c>
      <c r="E89" s="1">
        <f t="shared" si="3"/>
        <v>0</v>
      </c>
      <c r="F89" s="1">
        <f t="shared" si="5"/>
        <v>28.087907977892833</v>
      </c>
      <c r="G89" s="1">
        <f t="shared" si="1"/>
        <v>22.245576747272704</v>
      </c>
      <c r="J89" s="1"/>
    </row>
    <row r="90" spans="1:10" ht="12.75">
      <c r="A90">
        <f t="shared" si="4"/>
        <v>21</v>
      </c>
      <c r="B90" s="1">
        <f t="shared" si="2"/>
        <v>1.3267948968984348E-05</v>
      </c>
      <c r="C90" s="3">
        <v>0</v>
      </c>
      <c r="E90" s="1">
        <f t="shared" si="3"/>
        <v>0</v>
      </c>
      <c r="F90" s="1">
        <f t="shared" si="5"/>
        <v>22.245576747272704</v>
      </c>
      <c r="G90" s="1">
        <f t="shared" si="1"/>
        <v>17.39497901998184</v>
      </c>
      <c r="J90" s="1"/>
    </row>
    <row r="91" spans="1:10" ht="12.75">
      <c r="A91">
        <f t="shared" si="4"/>
        <v>22</v>
      </c>
      <c r="B91" s="1">
        <f t="shared" si="2"/>
        <v>-1.2940813416648067</v>
      </c>
      <c r="C91" s="3">
        <v>0</v>
      </c>
      <c r="E91" s="1">
        <f t="shared" si="3"/>
        <v>0</v>
      </c>
      <c r="F91" s="1">
        <f t="shared" si="5"/>
        <v>17.39497901998184</v>
      </c>
      <c r="G91" s="1">
        <f t="shared" si="1"/>
        <v>13.31986922113754</v>
      </c>
      <c r="J91" s="1"/>
    </row>
    <row r="92" spans="1:10" ht="12.75">
      <c r="A92">
        <f t="shared" si="4"/>
        <v>23</v>
      </c>
      <c r="B92" s="1">
        <f t="shared" si="2"/>
        <v>-2.4999865945436808</v>
      </c>
      <c r="C92" s="3">
        <v>0</v>
      </c>
      <c r="E92" s="1">
        <f t="shared" si="3"/>
        <v>0</v>
      </c>
      <c r="F92" s="1">
        <f t="shared" si="5"/>
        <v>13.31986922113754</v>
      </c>
      <c r="G92" s="1">
        <f t="shared" si="1"/>
        <v>9.870383361319467</v>
      </c>
      <c r="J92" s="1"/>
    </row>
    <row r="93" spans="1:10" ht="12.75">
      <c r="A93">
        <v>0</v>
      </c>
      <c r="B93" s="1">
        <f aca="true" t="shared" si="6" ref="B93:B116">$F$51+$F$52*SIN(6.28318*(A93-9)/24)</f>
        <v>-3.53554094231825</v>
      </c>
      <c r="C93" s="7">
        <f>C69</f>
        <v>0</v>
      </c>
      <c r="E93" s="1">
        <f>C93*$F$64*$H$15*$L$61</f>
        <v>0</v>
      </c>
      <c r="F93" s="1">
        <f t="shared" si="5"/>
        <v>9.870383361319467</v>
      </c>
      <c r="G93" s="1">
        <f t="shared" si="1"/>
        <v>6.9472501253419665</v>
      </c>
      <c r="J93" s="1"/>
    </row>
    <row r="94" spans="1:10" ht="12.75">
      <c r="A94">
        <f>A93+1</f>
        <v>1</v>
      </c>
      <c r="B94" s="1">
        <f t="shared" si="6"/>
        <v>-4.330131441565073</v>
      </c>
      <c r="C94" s="7">
        <f aca="true" t="shared" si="7" ref="C94:C116">C70</f>
        <v>0</v>
      </c>
      <c r="E94" s="1">
        <f aca="true" t="shared" si="8" ref="E94:E116">C94*$F$64*$H$15*$L$61</f>
        <v>0</v>
      </c>
      <c r="F94" s="1">
        <f t="shared" si="5"/>
        <v>6.9472501253419665</v>
      </c>
      <c r="G94" s="1">
        <f t="shared" si="1"/>
        <v>4.488241098707316</v>
      </c>
      <c r="J94" s="1"/>
    </row>
    <row r="95" spans="1:10" ht="12.75">
      <c r="A95">
        <f aca="true" t="shared" si="9" ref="A95:A140">A94+1</f>
        <v>2</v>
      </c>
      <c r="B95" s="1">
        <f t="shared" si="6"/>
        <v>-4.829631134604987</v>
      </c>
      <c r="C95" s="7">
        <f t="shared" si="7"/>
        <v>0</v>
      </c>
      <c r="E95" s="1">
        <f t="shared" si="8"/>
        <v>0</v>
      </c>
      <c r="F95" s="1">
        <f t="shared" si="5"/>
        <v>4.488241098707316</v>
      </c>
      <c r="G95" s="1">
        <f t="shared" si="1"/>
        <v>2.4564989079509356</v>
      </c>
      <c r="J95" s="1"/>
    </row>
    <row r="96" spans="1:10" ht="12.75">
      <c r="A96">
        <f t="shared" si="9"/>
        <v>3</v>
      </c>
      <c r="B96" s="1">
        <f t="shared" si="6"/>
        <v>-4.999999999995599</v>
      </c>
      <c r="C96" s="7">
        <f t="shared" si="7"/>
        <v>0</v>
      </c>
      <c r="E96" s="1">
        <f t="shared" si="8"/>
        <v>0</v>
      </c>
      <c r="F96" s="1">
        <f aca="true" t="shared" si="10" ref="F96:F116">G95</f>
        <v>2.4564989079509356</v>
      </c>
      <c r="G96" s="1">
        <f t="shared" si="1"/>
        <v>0.8306252055361021</v>
      </c>
      <c r="J96" s="1"/>
    </row>
    <row r="97" spans="1:10" ht="12.75">
      <c r="A97">
        <f t="shared" si="9"/>
        <v>4</v>
      </c>
      <c r="B97" s="1">
        <f t="shared" si="6"/>
        <v>-4.829627700609938</v>
      </c>
      <c r="C97" s="7">
        <f t="shared" si="7"/>
        <v>0</v>
      </c>
      <c r="E97" s="1">
        <f t="shared" si="8"/>
        <v>0</v>
      </c>
      <c r="F97" s="1">
        <f t="shared" si="10"/>
        <v>0.8306252055361021</v>
      </c>
      <c r="G97" s="1">
        <f t="shared" si="1"/>
        <v>-0.4035808827008749</v>
      </c>
      <c r="J97" s="1"/>
    </row>
    <row r="98" spans="1:10" ht="12.75">
      <c r="A98">
        <f t="shared" si="9"/>
        <v>5</v>
      </c>
      <c r="B98" s="1">
        <f t="shared" si="6"/>
        <v>-4.330124807595671</v>
      </c>
      <c r="C98" s="7">
        <f t="shared" si="7"/>
        <v>0</v>
      </c>
      <c r="E98" s="1">
        <f t="shared" si="8"/>
        <v>0</v>
      </c>
      <c r="F98" s="1">
        <f t="shared" si="10"/>
        <v>-0.4035808827008749</v>
      </c>
      <c r="G98" s="1">
        <f t="shared" si="1"/>
        <v>-1.2597554208691235</v>
      </c>
      <c r="J98" s="1"/>
    </row>
    <row r="99" spans="1:10" ht="12.75">
      <c r="A99">
        <f t="shared" si="9"/>
        <v>6</v>
      </c>
      <c r="B99" s="1">
        <f t="shared" si="6"/>
        <v>-3.5355315604677875</v>
      </c>
      <c r="C99" s="7">
        <f t="shared" si="7"/>
        <v>43</v>
      </c>
      <c r="E99" s="1">
        <f t="shared" si="8"/>
        <v>3.698</v>
      </c>
      <c r="F99" s="1">
        <f t="shared" si="10"/>
        <v>-1.2597554208691235</v>
      </c>
      <c r="G99" s="1">
        <f t="shared" si="1"/>
        <v>-0.8193210719902965</v>
      </c>
      <c r="J99" s="1"/>
    </row>
    <row r="100" spans="1:10" ht="12.75">
      <c r="A100">
        <f t="shared" si="9"/>
        <v>7</v>
      </c>
      <c r="B100" s="1">
        <f t="shared" si="6"/>
        <v>-2.4999980849362786</v>
      </c>
      <c r="C100" s="7">
        <f t="shared" si="7"/>
        <v>296</v>
      </c>
      <c r="E100" s="1">
        <f t="shared" si="8"/>
        <v>25.456</v>
      </c>
      <c r="F100" s="1">
        <f t="shared" si="10"/>
        <v>-0.8193210719902965</v>
      </c>
      <c r="G100" s="1">
        <f t="shared" si="1"/>
        <v>5.261934059334352</v>
      </c>
      <c r="J100" s="1"/>
    </row>
    <row r="101" spans="1:10" ht="12.75">
      <c r="A101">
        <f t="shared" si="9"/>
        <v>8</v>
      </c>
      <c r="B101" s="1">
        <f t="shared" si="6"/>
        <v>-1.2940941575246914</v>
      </c>
      <c r="C101" s="7">
        <f t="shared" si="7"/>
        <v>496</v>
      </c>
      <c r="E101" s="1">
        <f t="shared" si="8"/>
        <v>42.656</v>
      </c>
      <c r="F101" s="1">
        <f t="shared" si="10"/>
        <v>5.261934059334352</v>
      </c>
      <c r="G101" s="1">
        <f aca="true" t="shared" si="11" ref="G101:G132">(B101+$D$38*E101)*$I$46+F101*$I$45</f>
        <v>14.63669895847443</v>
      </c>
      <c r="J101" s="1"/>
    </row>
    <row r="102" spans="1:10" ht="12.75">
      <c r="A102">
        <f t="shared" si="9"/>
        <v>9</v>
      </c>
      <c r="B102" s="1">
        <f t="shared" si="6"/>
        <v>0</v>
      </c>
      <c r="C102" s="7">
        <f t="shared" si="7"/>
        <v>640</v>
      </c>
      <c r="E102" s="1">
        <f t="shared" si="8"/>
        <v>55.04</v>
      </c>
      <c r="F102" s="1">
        <f t="shared" si="10"/>
        <v>14.63669895847443</v>
      </c>
      <c r="G102" s="1">
        <f t="shared" si="11"/>
        <v>25.386221009131575</v>
      </c>
      <c r="J102" s="1"/>
    </row>
    <row r="103" spans="1:10" ht="12.75">
      <c r="A103">
        <f t="shared" si="9"/>
        <v>10</v>
      </c>
      <c r="B103" s="1">
        <f t="shared" si="6"/>
        <v>1.2940941575246914</v>
      </c>
      <c r="C103" s="7">
        <f t="shared" si="7"/>
        <v>729</v>
      </c>
      <c r="E103" s="1">
        <f t="shared" si="8"/>
        <v>62.694</v>
      </c>
      <c r="F103" s="1">
        <f t="shared" si="10"/>
        <v>25.386221009131575</v>
      </c>
      <c r="G103" s="1">
        <f t="shared" si="11"/>
        <v>36.01268067225645</v>
      </c>
      <c r="J103" s="1"/>
    </row>
    <row r="104" spans="1:10" ht="12.75">
      <c r="A104">
        <f t="shared" si="9"/>
        <v>11</v>
      </c>
      <c r="B104" s="1">
        <f t="shared" si="6"/>
        <v>2.4999980849362786</v>
      </c>
      <c r="C104" s="7">
        <f t="shared" si="7"/>
        <v>759</v>
      </c>
      <c r="E104" s="1">
        <f t="shared" si="8"/>
        <v>65.274</v>
      </c>
      <c r="F104" s="1">
        <f t="shared" si="10"/>
        <v>36.01268067225645</v>
      </c>
      <c r="G104" s="1">
        <f t="shared" si="11"/>
        <v>45.238493682463115</v>
      </c>
      <c r="J104" s="1"/>
    </row>
    <row r="105" spans="1:10" ht="12.75">
      <c r="A105">
        <f t="shared" si="9"/>
        <v>12</v>
      </c>
      <c r="B105" s="1">
        <f t="shared" si="6"/>
        <v>3.5355315604677875</v>
      </c>
      <c r="C105" s="7">
        <f t="shared" si="7"/>
        <v>759</v>
      </c>
      <c r="E105" s="1">
        <f t="shared" si="8"/>
        <v>65.274</v>
      </c>
      <c r="F105" s="1">
        <f t="shared" si="10"/>
        <v>45.238493682463115</v>
      </c>
      <c r="G105" s="1">
        <f t="shared" si="11"/>
        <v>52.67843368775816</v>
      </c>
      <c r="J105" s="1"/>
    </row>
    <row r="106" spans="1:10" ht="12.75">
      <c r="A106">
        <f t="shared" si="9"/>
        <v>13</v>
      </c>
      <c r="B106" s="1">
        <f t="shared" si="6"/>
        <v>4.330124807595671</v>
      </c>
      <c r="C106" s="7">
        <f t="shared" si="7"/>
        <v>729</v>
      </c>
      <c r="E106" s="1">
        <f t="shared" si="8"/>
        <v>62.694</v>
      </c>
      <c r="F106" s="1">
        <f t="shared" si="10"/>
        <v>52.67843368775816</v>
      </c>
      <c r="G106" s="1">
        <f t="shared" si="11"/>
        <v>58.015884532121376</v>
      </c>
      <c r="J106" s="1"/>
    </row>
    <row r="107" spans="1:10" ht="12.75">
      <c r="A107">
        <f t="shared" si="9"/>
        <v>14</v>
      </c>
      <c r="B107" s="1">
        <f t="shared" si="6"/>
        <v>4.829627700609938</v>
      </c>
      <c r="C107" s="7">
        <f t="shared" si="7"/>
        <v>640</v>
      </c>
      <c r="E107" s="1">
        <f t="shared" si="8"/>
        <v>55.04</v>
      </c>
      <c r="F107" s="1">
        <f t="shared" si="10"/>
        <v>58.015884532121376</v>
      </c>
      <c r="G107" s="1">
        <f t="shared" si="11"/>
        <v>60.35975761008253</v>
      </c>
      <c r="J107" s="1"/>
    </row>
    <row r="108" spans="1:10" ht="12.75">
      <c r="A108">
        <f t="shared" si="9"/>
        <v>15</v>
      </c>
      <c r="B108" s="1">
        <f t="shared" si="6"/>
        <v>4.999999999995599</v>
      </c>
      <c r="C108" s="7">
        <f t="shared" si="7"/>
        <v>496</v>
      </c>
      <c r="E108" s="1">
        <f t="shared" si="8"/>
        <v>42.656</v>
      </c>
      <c r="F108" s="1">
        <f t="shared" si="10"/>
        <v>60.35975761008253</v>
      </c>
      <c r="G108" s="1">
        <f t="shared" si="11"/>
        <v>59.092973280850075</v>
      </c>
      <c r="J108" s="1"/>
    </row>
    <row r="109" spans="1:10" ht="12.75">
      <c r="A109">
        <f t="shared" si="9"/>
        <v>16</v>
      </c>
      <c r="B109" s="1">
        <f t="shared" si="6"/>
        <v>4.829631134604987</v>
      </c>
      <c r="C109" s="7">
        <f t="shared" si="7"/>
        <v>296</v>
      </c>
      <c r="E109" s="1">
        <f t="shared" si="8"/>
        <v>25.456</v>
      </c>
      <c r="F109" s="1">
        <f t="shared" si="10"/>
        <v>59.092973280850075</v>
      </c>
      <c r="G109" s="1">
        <f t="shared" si="11"/>
        <v>53.70869029588732</v>
      </c>
      <c r="J109" s="1"/>
    </row>
    <row r="110" spans="1:10" ht="12.75">
      <c r="A110">
        <f t="shared" si="9"/>
        <v>17</v>
      </c>
      <c r="B110" s="1">
        <f t="shared" si="6"/>
        <v>4.330131441565073</v>
      </c>
      <c r="C110" s="7">
        <f t="shared" si="7"/>
        <v>43</v>
      </c>
      <c r="E110" s="1">
        <f t="shared" si="8"/>
        <v>3.698</v>
      </c>
      <c r="F110" s="1">
        <f t="shared" si="10"/>
        <v>53.70869029588732</v>
      </c>
      <c r="G110" s="1">
        <f t="shared" si="11"/>
        <v>43.8784632161414</v>
      </c>
      <c r="J110" s="1"/>
    </row>
    <row r="111" spans="1:10" ht="12.75">
      <c r="A111">
        <f t="shared" si="9"/>
        <v>18</v>
      </c>
      <c r="B111" s="1">
        <f t="shared" si="6"/>
        <v>3.53554094231825</v>
      </c>
      <c r="C111" s="7">
        <f t="shared" si="7"/>
        <v>0</v>
      </c>
      <c r="E111" s="1">
        <f t="shared" si="8"/>
        <v>0</v>
      </c>
      <c r="F111" s="1">
        <f t="shared" si="10"/>
        <v>43.8784632161414</v>
      </c>
      <c r="G111" s="1">
        <f t="shared" si="11"/>
        <v>35.0817749562301</v>
      </c>
      <c r="J111" s="1"/>
    </row>
    <row r="112" spans="1:10" ht="12.75">
      <c r="A112">
        <f t="shared" si="9"/>
        <v>19</v>
      </c>
      <c r="B112" s="1">
        <f t="shared" si="6"/>
        <v>2.500009575311271</v>
      </c>
      <c r="C112" s="7">
        <f t="shared" si="7"/>
        <v>0</v>
      </c>
      <c r="E112" s="1">
        <f t="shared" si="8"/>
        <v>0</v>
      </c>
      <c r="F112" s="1">
        <f t="shared" si="10"/>
        <v>35.0817749562301</v>
      </c>
      <c r="G112" s="1">
        <f t="shared" si="11"/>
        <v>27.97739042334554</v>
      </c>
      <c r="J112" s="1"/>
    </row>
    <row r="113" spans="1:10" ht="12.75">
      <c r="A113">
        <f t="shared" si="9"/>
        <v>20</v>
      </c>
      <c r="B113" s="1">
        <f t="shared" si="6"/>
        <v>1.294106973375463</v>
      </c>
      <c r="C113" s="7">
        <f t="shared" si="7"/>
        <v>0</v>
      </c>
      <c r="E113" s="1">
        <f t="shared" si="8"/>
        <v>0</v>
      </c>
      <c r="F113" s="1">
        <f t="shared" si="10"/>
        <v>27.97739042334554</v>
      </c>
      <c r="G113" s="1">
        <f t="shared" si="11"/>
        <v>22.159157310060632</v>
      </c>
      <c r="J113" s="1"/>
    </row>
    <row r="114" spans="1:10" ht="12.75">
      <c r="A114">
        <f t="shared" si="9"/>
        <v>21</v>
      </c>
      <c r="B114" s="1">
        <f t="shared" si="6"/>
        <v>1.3267948968984348E-05</v>
      </c>
      <c r="C114" s="7">
        <f t="shared" si="7"/>
        <v>0</v>
      </c>
      <c r="E114" s="1">
        <f t="shared" si="8"/>
        <v>0</v>
      </c>
      <c r="F114" s="1">
        <f t="shared" si="10"/>
        <v>22.159157310060632</v>
      </c>
      <c r="G114" s="1">
        <f t="shared" si="11"/>
        <v>17.327403156955885</v>
      </c>
      <c r="J114" s="1"/>
    </row>
    <row r="115" spans="1:10" ht="12.75">
      <c r="A115">
        <f t="shared" si="9"/>
        <v>22</v>
      </c>
      <c r="B115" s="1">
        <f t="shared" si="6"/>
        <v>-1.2940813416648067</v>
      </c>
      <c r="C115" s="7">
        <f t="shared" si="7"/>
        <v>0</v>
      </c>
      <c r="E115" s="1">
        <f t="shared" si="8"/>
        <v>0</v>
      </c>
      <c r="F115" s="1">
        <f t="shared" si="10"/>
        <v>17.327403156955885</v>
      </c>
      <c r="G115" s="1">
        <f t="shared" si="11"/>
        <v>13.267028131088592</v>
      </c>
      <c r="J115" s="1"/>
    </row>
    <row r="116" spans="1:10" ht="12.75">
      <c r="A116">
        <f t="shared" si="9"/>
        <v>23</v>
      </c>
      <c r="B116" s="1">
        <f t="shared" si="6"/>
        <v>-2.4999865945436808</v>
      </c>
      <c r="C116" s="7">
        <f t="shared" si="7"/>
        <v>0</v>
      </c>
      <c r="E116" s="1">
        <f t="shared" si="8"/>
        <v>0</v>
      </c>
      <c r="F116" s="1">
        <f t="shared" si="10"/>
        <v>13.267028131088592</v>
      </c>
      <c r="G116" s="1">
        <f t="shared" si="11"/>
        <v>9.829064158389146</v>
      </c>
      <c r="J116" s="1"/>
    </row>
    <row r="117" spans="1:10" ht="12.75">
      <c r="A117">
        <v>0</v>
      </c>
      <c r="B117" s="1">
        <f>$G$51+$G$52*SIN(6.28318*(A117-9)/24)</f>
        <v>-3.53554094231825</v>
      </c>
      <c r="C117" s="7">
        <f>C69</f>
        <v>0</v>
      </c>
      <c r="E117" s="1">
        <f>C117*$G$64*$H$15*$L$61</f>
        <v>0</v>
      </c>
      <c r="F117" s="1">
        <f aca="true" t="shared" si="12" ref="F117:F140">G116</f>
        <v>9.829064158389146</v>
      </c>
      <c r="G117" s="1">
        <f t="shared" si="11"/>
        <v>6.91494048658895</v>
      </c>
      <c r="J117" s="1"/>
    </row>
    <row r="118" spans="1:10" ht="12.75">
      <c r="A118">
        <f>A117+1</f>
        <v>1</v>
      </c>
      <c r="B118" s="1">
        <f aca="true" t="shared" si="13" ref="B118:B140">$G$51+$G$52*SIN(6.28318*(A118-9)/24)</f>
        <v>-4.330131441565073</v>
      </c>
      <c r="C118" s="7">
        <f aca="true" t="shared" si="14" ref="C118:C140">C70</f>
        <v>0</v>
      </c>
      <c r="E118" s="1">
        <f aca="true" t="shared" si="15" ref="E118:E140">C118*$G$64*$H$15*$L$61</f>
        <v>0</v>
      </c>
      <c r="F118" s="1">
        <f t="shared" si="12"/>
        <v>6.91494048658895</v>
      </c>
      <c r="G118" s="1">
        <f t="shared" si="11"/>
        <v>4.462976507855677</v>
      </c>
      <c r="J118" s="1"/>
    </row>
    <row r="119" spans="1:10" ht="12.75">
      <c r="A119">
        <f t="shared" si="9"/>
        <v>2</v>
      </c>
      <c r="B119" s="1">
        <f t="shared" si="13"/>
        <v>-4.829631134604987</v>
      </c>
      <c r="C119" s="7">
        <f t="shared" si="14"/>
        <v>0</v>
      </c>
      <c r="E119" s="1">
        <f t="shared" si="15"/>
        <v>0</v>
      </c>
      <c r="F119" s="1">
        <f t="shared" si="12"/>
        <v>4.462976507855677</v>
      </c>
      <c r="G119" s="1">
        <f t="shared" si="11"/>
        <v>2.436743207313734</v>
      </c>
      <c r="J119" s="1"/>
    </row>
    <row r="120" spans="1:10" ht="12.75">
      <c r="A120">
        <f t="shared" si="9"/>
        <v>3</v>
      </c>
      <c r="B120" s="1">
        <f t="shared" si="13"/>
        <v>-4.999999999995599</v>
      </c>
      <c r="C120" s="7">
        <f t="shared" si="14"/>
        <v>0</v>
      </c>
      <c r="E120" s="1">
        <f t="shared" si="15"/>
        <v>0</v>
      </c>
      <c r="F120" s="1">
        <f t="shared" si="12"/>
        <v>2.436743207313734</v>
      </c>
      <c r="G120" s="1">
        <f t="shared" si="11"/>
        <v>0.8151771933375824</v>
      </c>
      <c r="J120" s="1"/>
    </row>
    <row r="121" spans="1:10" ht="12.75">
      <c r="A121">
        <f t="shared" si="9"/>
        <v>4</v>
      </c>
      <c r="B121" s="1">
        <f t="shared" si="13"/>
        <v>-4.829627700609938</v>
      </c>
      <c r="C121" s="7">
        <f t="shared" si="14"/>
        <v>0</v>
      </c>
      <c r="E121" s="1">
        <f t="shared" si="15"/>
        <v>0</v>
      </c>
      <c r="F121" s="1">
        <f t="shared" si="12"/>
        <v>0.8151771933375824</v>
      </c>
      <c r="G121" s="1">
        <f t="shared" si="11"/>
        <v>-0.41566048874816597</v>
      </c>
      <c r="J121" s="1"/>
    </row>
    <row r="122" spans="1:10" ht="12.75">
      <c r="A122">
        <f t="shared" si="9"/>
        <v>5</v>
      </c>
      <c r="B122" s="1">
        <f t="shared" si="13"/>
        <v>-4.330124807595671</v>
      </c>
      <c r="C122" s="7">
        <f t="shared" si="14"/>
        <v>0</v>
      </c>
      <c r="E122" s="1">
        <f t="shared" si="15"/>
        <v>0</v>
      </c>
      <c r="F122" s="1">
        <f t="shared" si="12"/>
        <v>-0.41566048874816597</v>
      </c>
      <c r="G122" s="1">
        <f t="shared" si="11"/>
        <v>-1.2692010945507983</v>
      </c>
      <c r="J122" s="1"/>
    </row>
    <row r="123" spans="1:10" ht="12.75">
      <c r="A123">
        <f t="shared" si="9"/>
        <v>6</v>
      </c>
      <c r="B123" s="1">
        <f t="shared" si="13"/>
        <v>-3.5355315604677875</v>
      </c>
      <c r="C123" s="7">
        <f t="shared" si="14"/>
        <v>43</v>
      </c>
      <c r="E123" s="1">
        <f t="shared" si="15"/>
        <v>3.698</v>
      </c>
      <c r="F123" s="1">
        <f t="shared" si="12"/>
        <v>-1.2692010945507983</v>
      </c>
      <c r="G123" s="1">
        <f t="shared" si="11"/>
        <v>-0.8267071366476528</v>
      </c>
      <c r="J123" s="1"/>
    </row>
    <row r="124" spans="1:10" ht="12.75">
      <c r="A124">
        <f t="shared" si="9"/>
        <v>7</v>
      </c>
      <c r="B124" s="1">
        <f t="shared" si="13"/>
        <v>-2.4999980849362786</v>
      </c>
      <c r="C124" s="7">
        <f t="shared" si="14"/>
        <v>296</v>
      </c>
      <c r="E124" s="1">
        <f t="shared" si="15"/>
        <v>25.456</v>
      </c>
      <c r="F124" s="1">
        <f t="shared" si="12"/>
        <v>-0.8267071366476528</v>
      </c>
      <c r="G124" s="1">
        <f t="shared" si="11"/>
        <v>5.256158510341114</v>
      </c>
      <c r="J124" s="1"/>
    </row>
    <row r="125" spans="1:10" ht="12.75">
      <c r="A125">
        <f t="shared" si="9"/>
        <v>8</v>
      </c>
      <c r="B125" s="1">
        <f t="shared" si="13"/>
        <v>-1.2940941575246914</v>
      </c>
      <c r="C125" s="7">
        <f t="shared" si="14"/>
        <v>496</v>
      </c>
      <c r="E125" s="1">
        <f t="shared" si="15"/>
        <v>42.656</v>
      </c>
      <c r="F125" s="1">
        <f t="shared" si="12"/>
        <v>5.256158510341114</v>
      </c>
      <c r="G125" s="1">
        <f t="shared" si="11"/>
        <v>14.632182755635608</v>
      </c>
      <c r="J125" s="1"/>
    </row>
    <row r="126" spans="1:10" ht="12.75">
      <c r="A126">
        <f t="shared" si="9"/>
        <v>9</v>
      </c>
      <c r="B126" s="1">
        <f t="shared" si="13"/>
        <v>0</v>
      </c>
      <c r="C126" s="7">
        <f t="shared" si="14"/>
        <v>640</v>
      </c>
      <c r="E126" s="1">
        <f t="shared" si="15"/>
        <v>55.04</v>
      </c>
      <c r="F126" s="1">
        <f t="shared" si="12"/>
        <v>14.632182755635608</v>
      </c>
      <c r="G126" s="1">
        <f t="shared" si="11"/>
        <v>25.38268955470096</v>
      </c>
      <c r="J126" s="1"/>
    </row>
    <row r="127" spans="1:10" ht="12.75">
      <c r="A127">
        <f t="shared" si="9"/>
        <v>10</v>
      </c>
      <c r="B127" s="1">
        <f t="shared" si="13"/>
        <v>1.2940941575246914</v>
      </c>
      <c r="C127" s="7">
        <f t="shared" si="14"/>
        <v>729</v>
      </c>
      <c r="E127" s="1">
        <f t="shared" si="15"/>
        <v>62.694</v>
      </c>
      <c r="F127" s="1">
        <f t="shared" si="12"/>
        <v>25.38268955470096</v>
      </c>
      <c r="G127" s="1">
        <f t="shared" si="11"/>
        <v>36.009919243941425</v>
      </c>
      <c r="J127" s="1"/>
    </row>
    <row r="128" spans="1:10" ht="12.75">
      <c r="A128">
        <f t="shared" si="9"/>
        <v>11</v>
      </c>
      <c r="B128" s="1">
        <f t="shared" si="13"/>
        <v>2.4999980849362786</v>
      </c>
      <c r="C128" s="7">
        <f t="shared" si="14"/>
        <v>759</v>
      </c>
      <c r="E128" s="1">
        <f t="shared" si="15"/>
        <v>65.274</v>
      </c>
      <c r="F128" s="1">
        <f t="shared" si="12"/>
        <v>36.009919243941425</v>
      </c>
      <c r="G128" s="1">
        <f t="shared" si="11"/>
        <v>45.236334377709554</v>
      </c>
      <c r="J128" s="1"/>
    </row>
    <row r="129" spans="1:10" ht="12.75">
      <c r="A129">
        <f t="shared" si="9"/>
        <v>12</v>
      </c>
      <c r="B129" s="1">
        <f t="shared" si="13"/>
        <v>3.5355315604677875</v>
      </c>
      <c r="C129" s="7">
        <f t="shared" si="14"/>
        <v>759</v>
      </c>
      <c r="E129" s="1">
        <f t="shared" si="15"/>
        <v>65.274</v>
      </c>
      <c r="F129" s="1">
        <f t="shared" si="12"/>
        <v>45.236334377709554</v>
      </c>
      <c r="G129" s="1">
        <f t="shared" si="11"/>
        <v>52.676745214806175</v>
      </c>
      <c r="J129" s="1"/>
    </row>
    <row r="130" spans="1:10" ht="12.75">
      <c r="A130">
        <f t="shared" si="9"/>
        <v>13</v>
      </c>
      <c r="B130" s="1">
        <f t="shared" si="13"/>
        <v>4.330124807595671</v>
      </c>
      <c r="C130" s="7">
        <f t="shared" si="14"/>
        <v>729</v>
      </c>
      <c r="E130" s="1">
        <f t="shared" si="15"/>
        <v>62.694</v>
      </c>
      <c r="F130" s="1">
        <f t="shared" si="12"/>
        <v>52.676745214806175</v>
      </c>
      <c r="G130" s="1">
        <f t="shared" si="11"/>
        <v>58.01456422709964</v>
      </c>
      <c r="J130" s="1"/>
    </row>
    <row r="131" spans="1:10" ht="12.75">
      <c r="A131">
        <f t="shared" si="9"/>
        <v>14</v>
      </c>
      <c r="B131" s="1">
        <f t="shared" si="13"/>
        <v>4.829627700609938</v>
      </c>
      <c r="C131" s="7">
        <f t="shared" si="14"/>
        <v>640</v>
      </c>
      <c r="E131" s="1">
        <f t="shared" si="15"/>
        <v>55.04</v>
      </c>
      <c r="F131" s="1">
        <f t="shared" si="12"/>
        <v>58.01456422709964</v>
      </c>
      <c r="G131" s="1">
        <f t="shared" si="11"/>
        <v>60.35872519475816</v>
      </c>
      <c r="J131" s="1"/>
    </row>
    <row r="132" spans="1:10" ht="12.75">
      <c r="A132">
        <f t="shared" si="9"/>
        <v>15</v>
      </c>
      <c r="B132" s="1">
        <f t="shared" si="13"/>
        <v>4.999999999995599</v>
      </c>
      <c r="C132" s="7">
        <f t="shared" si="14"/>
        <v>496</v>
      </c>
      <c r="E132" s="1">
        <f t="shared" si="15"/>
        <v>42.656</v>
      </c>
      <c r="F132" s="1">
        <f t="shared" si="12"/>
        <v>60.35872519475816</v>
      </c>
      <c r="G132" s="1">
        <f t="shared" si="11"/>
        <v>59.09216598148785</v>
      </c>
      <c r="J132" s="1"/>
    </row>
    <row r="133" spans="1:10" ht="12.75">
      <c r="A133">
        <f t="shared" si="9"/>
        <v>16</v>
      </c>
      <c r="B133" s="1">
        <f t="shared" si="13"/>
        <v>4.829631134604987</v>
      </c>
      <c r="C133" s="7">
        <f t="shared" si="14"/>
        <v>296</v>
      </c>
      <c r="E133" s="1">
        <f t="shared" si="15"/>
        <v>25.456</v>
      </c>
      <c r="F133" s="1">
        <f t="shared" si="12"/>
        <v>59.09216598148785</v>
      </c>
      <c r="G133" s="1">
        <f aca="true" t="shared" si="16" ref="G133:G164">(B133+$D$38*E133)*$I$46+F133*$I$45</f>
        <v>53.70805902643125</v>
      </c>
      <c r="J133" s="1"/>
    </row>
    <row r="134" spans="1:10" ht="12.75">
      <c r="A134">
        <f t="shared" si="9"/>
        <v>17</v>
      </c>
      <c r="B134" s="1">
        <f t="shared" si="13"/>
        <v>4.330131441565073</v>
      </c>
      <c r="C134" s="7">
        <f t="shared" si="14"/>
        <v>43</v>
      </c>
      <c r="E134" s="1">
        <f t="shared" si="15"/>
        <v>3.698</v>
      </c>
      <c r="F134" s="1">
        <f t="shared" si="12"/>
        <v>53.70805902643125</v>
      </c>
      <c r="G134" s="1">
        <f t="shared" si="16"/>
        <v>43.87796959364544</v>
      </c>
      <c r="J134" s="1"/>
    </row>
    <row r="135" spans="1:10" ht="12.75">
      <c r="A135">
        <f t="shared" si="9"/>
        <v>18</v>
      </c>
      <c r="B135" s="1">
        <f t="shared" si="13"/>
        <v>3.53554094231825</v>
      </c>
      <c r="C135" s="7">
        <f t="shared" si="14"/>
        <v>0</v>
      </c>
      <c r="E135" s="1">
        <f t="shared" si="15"/>
        <v>0</v>
      </c>
      <c r="F135" s="1">
        <f t="shared" si="12"/>
        <v>43.87796959364544</v>
      </c>
      <c r="G135" s="1">
        <f t="shared" si="16"/>
        <v>35.08138896706783</v>
      </c>
      <c r="J135" s="1"/>
    </row>
    <row r="136" spans="1:10" ht="12.75">
      <c r="A136">
        <f t="shared" si="9"/>
        <v>19</v>
      </c>
      <c r="B136" s="1">
        <f t="shared" si="13"/>
        <v>2.500009575311271</v>
      </c>
      <c r="C136" s="7">
        <f t="shared" si="14"/>
        <v>0</v>
      </c>
      <c r="E136" s="1">
        <f t="shared" si="15"/>
        <v>0</v>
      </c>
      <c r="F136" s="1">
        <f t="shared" si="12"/>
        <v>35.08138896706783</v>
      </c>
      <c r="G136" s="1">
        <f t="shared" si="16"/>
        <v>27.97708859829784</v>
      </c>
      <c r="J136" s="1"/>
    </row>
    <row r="137" spans="1:10" ht="12.75">
      <c r="A137">
        <f t="shared" si="9"/>
        <v>20</v>
      </c>
      <c r="B137" s="1">
        <f t="shared" si="13"/>
        <v>1.294106973375463</v>
      </c>
      <c r="C137" s="7">
        <f t="shared" si="14"/>
        <v>0</v>
      </c>
      <c r="E137" s="1">
        <f t="shared" si="15"/>
        <v>0</v>
      </c>
      <c r="F137" s="1">
        <f t="shared" si="12"/>
        <v>27.97708859829784</v>
      </c>
      <c r="G137" s="1">
        <f t="shared" si="16"/>
        <v>22.15892129732161</v>
      </c>
      <c r="J137" s="1"/>
    </row>
    <row r="138" spans="1:10" ht="12.75">
      <c r="A138">
        <f t="shared" si="9"/>
        <v>21</v>
      </c>
      <c r="B138" s="1">
        <f t="shared" si="13"/>
        <v>1.3267948968984348E-05</v>
      </c>
      <c r="C138" s="7">
        <f t="shared" si="14"/>
        <v>0</v>
      </c>
      <c r="E138" s="1">
        <f t="shared" si="15"/>
        <v>0</v>
      </c>
      <c r="F138" s="1">
        <f t="shared" si="12"/>
        <v>22.15892129732161</v>
      </c>
      <c r="G138" s="1">
        <f t="shared" si="16"/>
        <v>17.32721860629183</v>
      </c>
      <c r="J138" s="1"/>
    </row>
    <row r="139" spans="1:10" ht="12.75">
      <c r="A139">
        <f t="shared" si="9"/>
        <v>22</v>
      </c>
      <c r="B139" s="1">
        <f t="shared" si="13"/>
        <v>-1.2940813416648067</v>
      </c>
      <c r="C139" s="7">
        <f t="shared" si="14"/>
        <v>0</v>
      </c>
      <c r="E139" s="1">
        <f t="shared" si="15"/>
        <v>0</v>
      </c>
      <c r="F139" s="1">
        <f t="shared" si="12"/>
        <v>17.32721860629183</v>
      </c>
      <c r="G139" s="1">
        <f t="shared" si="16"/>
        <v>13.266883821303688</v>
      </c>
      <c r="J139" s="1"/>
    </row>
    <row r="140" spans="1:10" ht="12.75">
      <c r="A140">
        <f t="shared" si="9"/>
        <v>23</v>
      </c>
      <c r="B140" s="1">
        <f t="shared" si="13"/>
        <v>-2.4999865945436808</v>
      </c>
      <c r="C140" s="7">
        <f t="shared" si="14"/>
        <v>0</v>
      </c>
      <c r="E140" s="1">
        <f t="shared" si="15"/>
        <v>0</v>
      </c>
      <c r="F140" s="1">
        <f t="shared" si="12"/>
        <v>13.266883821303688</v>
      </c>
      <c r="G140" s="1">
        <f t="shared" si="16"/>
        <v>9.828951315045419</v>
      </c>
      <c r="J140" s="1"/>
    </row>
    <row r="141" spans="1:10" ht="12.75">
      <c r="A141">
        <v>0</v>
      </c>
      <c r="B141" s="1">
        <f>$H$51+$H$52*SIN(6.28318*(A141-9)/24)</f>
        <v>-3.53554094231825</v>
      </c>
      <c r="C141" s="7">
        <f>C69</f>
        <v>0</v>
      </c>
      <c r="E141" s="1">
        <f>C141*$H$64*$H$15*$L$61</f>
        <v>0</v>
      </c>
      <c r="F141" s="1">
        <f aca="true" t="shared" si="17" ref="F141:F146">G140</f>
        <v>9.828951315045419</v>
      </c>
      <c r="G141" s="1">
        <f t="shared" si="16"/>
        <v>6.914852248495935</v>
      </c>
      <c r="J141" s="1"/>
    </row>
    <row r="142" spans="1:10" ht="12.75">
      <c r="A142">
        <f>A141+1</f>
        <v>1</v>
      </c>
      <c r="B142" s="1">
        <f aca="true" t="shared" si="18" ref="B142:B164">$H$51+$H$52*SIN(6.28318*(A142-9)/24)</f>
        <v>-4.330131441565073</v>
      </c>
      <c r="C142" s="7">
        <f aca="true" t="shared" si="19" ref="C142:C164">C70</f>
        <v>0</v>
      </c>
      <c r="E142" s="1">
        <f aca="true" t="shared" si="20" ref="E142:E164">C142*$H$64*$H$15*$L$61</f>
        <v>0</v>
      </c>
      <c r="F142" s="1">
        <f t="shared" si="17"/>
        <v>6.914852248495935</v>
      </c>
      <c r="G142" s="1">
        <f t="shared" si="16"/>
        <v>4.462907509890871</v>
      </c>
      <c r="J142" s="1"/>
    </row>
    <row r="143" spans="1:10" ht="12.75">
      <c r="A143">
        <f aca="true" t="shared" si="21" ref="A143:A164">A142+1</f>
        <v>2</v>
      </c>
      <c r="B143" s="1">
        <f t="shared" si="18"/>
        <v>-4.829631134604987</v>
      </c>
      <c r="C143" s="7">
        <f t="shared" si="19"/>
        <v>0</v>
      </c>
      <c r="E143" s="1">
        <f t="shared" si="20"/>
        <v>0</v>
      </c>
      <c r="F143" s="1">
        <f t="shared" si="17"/>
        <v>4.462907509890871</v>
      </c>
      <c r="G143" s="1">
        <f t="shared" si="16"/>
        <v>2.4366892542081695</v>
      </c>
      <c r="J143" s="1"/>
    </row>
    <row r="144" spans="1:10" ht="12.75">
      <c r="A144">
        <f t="shared" si="21"/>
        <v>3</v>
      </c>
      <c r="B144" s="1">
        <f t="shared" si="18"/>
        <v>-4.999999999995599</v>
      </c>
      <c r="C144" s="7">
        <f t="shared" si="19"/>
        <v>0</v>
      </c>
      <c r="E144" s="1">
        <f t="shared" si="20"/>
        <v>0</v>
      </c>
      <c r="F144" s="1">
        <f t="shared" si="17"/>
        <v>2.4366892542081695</v>
      </c>
      <c r="G144" s="1">
        <f t="shared" si="16"/>
        <v>0.8151350045917507</v>
      </c>
      <c r="J144" s="1"/>
    </row>
    <row r="145" spans="1:10" ht="12.75">
      <c r="A145">
        <f t="shared" si="21"/>
        <v>4</v>
      </c>
      <c r="B145" s="1">
        <f t="shared" si="18"/>
        <v>-4.829627700609938</v>
      </c>
      <c r="C145" s="7">
        <f t="shared" si="19"/>
        <v>0</v>
      </c>
      <c r="E145" s="1">
        <f t="shared" si="20"/>
        <v>0</v>
      </c>
      <c r="F145" s="1">
        <f t="shared" si="17"/>
        <v>0.8151350045917507</v>
      </c>
      <c r="G145" s="1">
        <f t="shared" si="16"/>
        <v>-0.4156934783278431</v>
      </c>
      <c r="J145" s="1"/>
    </row>
    <row r="146" spans="1:10" ht="12.75">
      <c r="A146">
        <f t="shared" si="21"/>
        <v>5</v>
      </c>
      <c r="B146" s="1">
        <f t="shared" si="18"/>
        <v>-4.330124807595671</v>
      </c>
      <c r="C146" s="7">
        <f t="shared" si="19"/>
        <v>0</v>
      </c>
      <c r="E146" s="1">
        <f t="shared" si="20"/>
        <v>0</v>
      </c>
      <c r="F146" s="1">
        <f t="shared" si="17"/>
        <v>-0.4156934783278431</v>
      </c>
      <c r="G146" s="1">
        <f t="shared" si="16"/>
        <v>-1.269226890822904</v>
      </c>
      <c r="J146" s="1"/>
    </row>
    <row r="147" spans="1:7" ht="12.75">
      <c r="A147">
        <f t="shared" si="21"/>
        <v>6</v>
      </c>
      <c r="B147" s="1">
        <f t="shared" si="18"/>
        <v>-3.5355315604677875</v>
      </c>
      <c r="C147" s="7">
        <f t="shared" si="19"/>
        <v>43</v>
      </c>
      <c r="E147" s="1">
        <f t="shared" si="20"/>
        <v>3.698</v>
      </c>
      <c r="F147" s="1">
        <f aca="true" t="shared" si="22" ref="F147:F210">G146</f>
        <v>-1.269226890822904</v>
      </c>
      <c r="G147" s="1">
        <f t="shared" si="16"/>
        <v>-0.8267273080975793</v>
      </c>
    </row>
    <row r="148" spans="1:7" ht="12.75">
      <c r="A148">
        <f t="shared" si="21"/>
        <v>7</v>
      </c>
      <c r="B148" s="1">
        <f t="shared" si="18"/>
        <v>-2.4999980849362786</v>
      </c>
      <c r="C148" s="7">
        <f t="shared" si="19"/>
        <v>296</v>
      </c>
      <c r="E148" s="1">
        <f t="shared" si="20"/>
        <v>25.456</v>
      </c>
      <c r="F148" s="1">
        <f t="shared" si="22"/>
        <v>-0.8267273080975793</v>
      </c>
      <c r="G148" s="1">
        <f t="shared" si="16"/>
        <v>5.2561427372328735</v>
      </c>
    </row>
    <row r="149" spans="1:7" ht="12.75">
      <c r="A149">
        <f t="shared" si="21"/>
        <v>8</v>
      </c>
      <c r="B149" s="1">
        <f t="shared" si="18"/>
        <v>-1.2940941575246914</v>
      </c>
      <c r="C149" s="7">
        <f t="shared" si="19"/>
        <v>496</v>
      </c>
      <c r="E149" s="1">
        <f t="shared" si="20"/>
        <v>42.656</v>
      </c>
      <c r="F149" s="1">
        <f t="shared" si="22"/>
        <v>5.2561427372328735</v>
      </c>
      <c r="G149" s="1">
        <f t="shared" si="16"/>
        <v>14.632170421820017</v>
      </c>
    </row>
    <row r="150" spans="1:7" ht="12.75">
      <c r="A150">
        <f t="shared" si="21"/>
        <v>9</v>
      </c>
      <c r="B150" s="1">
        <f t="shared" si="18"/>
        <v>0</v>
      </c>
      <c r="C150" s="7">
        <f t="shared" si="19"/>
        <v>640</v>
      </c>
      <c r="E150" s="1">
        <f t="shared" si="20"/>
        <v>55.04</v>
      </c>
      <c r="F150" s="1">
        <f t="shared" si="22"/>
        <v>14.632170421820017</v>
      </c>
      <c r="G150" s="1">
        <f t="shared" si="16"/>
        <v>25.38267991024759</v>
      </c>
    </row>
    <row r="151" spans="1:7" ht="12.75">
      <c r="A151">
        <f t="shared" si="21"/>
        <v>10</v>
      </c>
      <c r="B151" s="1">
        <f t="shared" si="18"/>
        <v>1.2940941575246914</v>
      </c>
      <c r="C151" s="7">
        <f t="shared" si="19"/>
        <v>729</v>
      </c>
      <c r="E151" s="1">
        <f t="shared" si="20"/>
        <v>62.694</v>
      </c>
      <c r="F151" s="1">
        <f t="shared" si="22"/>
        <v>25.38267991024759</v>
      </c>
      <c r="G151" s="1">
        <f t="shared" si="16"/>
        <v>36.00991170244056</v>
      </c>
    </row>
    <row r="152" spans="1:7" ht="12.75">
      <c r="A152">
        <f t="shared" si="21"/>
        <v>11</v>
      </c>
      <c r="B152" s="1">
        <f t="shared" si="18"/>
        <v>2.4999980849362786</v>
      </c>
      <c r="C152" s="7">
        <f t="shared" si="19"/>
        <v>759</v>
      </c>
      <c r="E152" s="1">
        <f t="shared" si="20"/>
        <v>65.274</v>
      </c>
      <c r="F152" s="1">
        <f t="shared" si="22"/>
        <v>36.00991170244056</v>
      </c>
      <c r="G152" s="1">
        <f t="shared" si="16"/>
        <v>45.23632848061688</v>
      </c>
    </row>
    <row r="153" spans="1:7" ht="12.75">
      <c r="A153">
        <f t="shared" si="21"/>
        <v>12</v>
      </c>
      <c r="B153" s="1">
        <f t="shared" si="18"/>
        <v>3.5355315604677875</v>
      </c>
      <c r="C153" s="7">
        <f t="shared" si="19"/>
        <v>759</v>
      </c>
      <c r="E153" s="1">
        <f t="shared" si="20"/>
        <v>65.274</v>
      </c>
      <c r="F153" s="1">
        <f t="shared" si="22"/>
        <v>45.23632848061688</v>
      </c>
      <c r="G153" s="1">
        <f t="shared" si="16"/>
        <v>52.676740603561996</v>
      </c>
    </row>
    <row r="154" spans="1:7" ht="12.75">
      <c r="A154">
        <f t="shared" si="21"/>
        <v>13</v>
      </c>
      <c r="B154" s="1">
        <f t="shared" si="18"/>
        <v>4.330124807595671</v>
      </c>
      <c r="C154" s="7">
        <f t="shared" si="19"/>
        <v>729</v>
      </c>
      <c r="E154" s="1">
        <f t="shared" si="20"/>
        <v>62.694</v>
      </c>
      <c r="F154" s="1">
        <f t="shared" si="22"/>
        <v>52.676740603561996</v>
      </c>
      <c r="G154" s="1">
        <f t="shared" si="16"/>
        <v>58.01456062132743</v>
      </c>
    </row>
    <row r="155" spans="1:7" ht="12.75">
      <c r="A155">
        <f t="shared" si="21"/>
        <v>14</v>
      </c>
      <c r="B155" s="1">
        <f t="shared" si="18"/>
        <v>4.829627700609938</v>
      </c>
      <c r="C155" s="7">
        <f t="shared" si="19"/>
        <v>640</v>
      </c>
      <c r="E155" s="1">
        <f t="shared" si="20"/>
        <v>55.04</v>
      </c>
      <c r="F155" s="1">
        <f t="shared" si="22"/>
        <v>58.01456062132743</v>
      </c>
      <c r="G155" s="1">
        <f t="shared" si="16"/>
        <v>60.3587223752169</v>
      </c>
    </row>
    <row r="156" spans="1:7" ht="12.75">
      <c r="A156">
        <f t="shared" si="21"/>
        <v>15</v>
      </c>
      <c r="B156" s="1">
        <f t="shared" si="18"/>
        <v>4.999999999995599</v>
      </c>
      <c r="C156" s="7">
        <f t="shared" si="19"/>
        <v>496</v>
      </c>
      <c r="E156" s="1">
        <f t="shared" si="20"/>
        <v>42.656</v>
      </c>
      <c r="F156" s="1">
        <f t="shared" si="22"/>
        <v>60.3587223752169</v>
      </c>
      <c r="G156" s="1">
        <f t="shared" si="16"/>
        <v>59.09216377674156</v>
      </c>
    </row>
    <row r="157" spans="1:7" ht="12.75">
      <c r="A157">
        <f t="shared" si="21"/>
        <v>16</v>
      </c>
      <c r="B157" s="1">
        <f t="shared" si="18"/>
        <v>4.829631134604987</v>
      </c>
      <c r="C157" s="7">
        <f t="shared" si="19"/>
        <v>296</v>
      </c>
      <c r="E157" s="1">
        <f t="shared" si="20"/>
        <v>25.456</v>
      </c>
      <c r="F157" s="1">
        <f t="shared" si="22"/>
        <v>59.09216377674156</v>
      </c>
      <c r="G157" s="1">
        <f t="shared" si="16"/>
        <v>53.70805730242519</v>
      </c>
    </row>
    <row r="158" spans="1:7" ht="12.75">
      <c r="A158">
        <f t="shared" si="21"/>
        <v>17</v>
      </c>
      <c r="B158" s="1">
        <f t="shared" si="18"/>
        <v>4.330131441565073</v>
      </c>
      <c r="C158" s="7">
        <f t="shared" si="19"/>
        <v>43</v>
      </c>
      <c r="E158" s="1">
        <f t="shared" si="20"/>
        <v>3.698</v>
      </c>
      <c r="F158" s="1">
        <f t="shared" si="22"/>
        <v>53.70805730242519</v>
      </c>
      <c r="G158" s="1">
        <f t="shared" si="16"/>
        <v>43.87796824555522</v>
      </c>
    </row>
    <row r="159" spans="1:7" ht="12.75">
      <c r="A159">
        <f t="shared" si="21"/>
        <v>18</v>
      </c>
      <c r="B159" s="1">
        <f t="shared" si="18"/>
        <v>3.53554094231825</v>
      </c>
      <c r="C159" s="7">
        <f t="shared" si="19"/>
        <v>0</v>
      </c>
      <c r="E159" s="1">
        <f t="shared" si="20"/>
        <v>0</v>
      </c>
      <c r="F159" s="1">
        <f t="shared" si="22"/>
        <v>43.87796824555522</v>
      </c>
      <c r="G159" s="1">
        <f t="shared" si="16"/>
        <v>35.08138791292581</v>
      </c>
    </row>
    <row r="160" spans="1:7" ht="12.75">
      <c r="A160">
        <f t="shared" si="21"/>
        <v>19</v>
      </c>
      <c r="B160" s="1">
        <f t="shared" si="18"/>
        <v>2.500009575311271</v>
      </c>
      <c r="C160" s="7">
        <f t="shared" si="19"/>
        <v>0</v>
      </c>
      <c r="E160" s="1">
        <f t="shared" si="20"/>
        <v>0</v>
      </c>
      <c r="F160" s="1">
        <f t="shared" si="22"/>
        <v>35.08138791292581</v>
      </c>
      <c r="G160" s="1">
        <f t="shared" si="16"/>
        <v>27.97708777400924</v>
      </c>
    </row>
    <row r="161" spans="1:7" ht="12.75">
      <c r="A161">
        <f t="shared" si="21"/>
        <v>20</v>
      </c>
      <c r="B161" s="1">
        <f t="shared" si="18"/>
        <v>1.294106973375463</v>
      </c>
      <c r="C161" s="7">
        <f t="shared" si="19"/>
        <v>0</v>
      </c>
      <c r="E161" s="1">
        <f t="shared" si="20"/>
        <v>0</v>
      </c>
      <c r="F161" s="1">
        <f t="shared" si="22"/>
        <v>27.97708777400924</v>
      </c>
      <c r="G161" s="1">
        <f t="shared" si="16"/>
        <v>22.15892065276738</v>
      </c>
    </row>
    <row r="162" spans="1:7" ht="12.75">
      <c r="A162">
        <f t="shared" si="21"/>
        <v>21</v>
      </c>
      <c r="B162" s="1">
        <f t="shared" si="18"/>
        <v>1.3267948968984348E-05</v>
      </c>
      <c r="C162" s="7">
        <f t="shared" si="19"/>
        <v>0</v>
      </c>
      <c r="E162" s="1">
        <f t="shared" si="20"/>
        <v>0</v>
      </c>
      <c r="F162" s="1">
        <f t="shared" si="22"/>
        <v>22.15892065276738</v>
      </c>
      <c r="G162" s="1">
        <f t="shared" si="16"/>
        <v>17.32721810228128</v>
      </c>
    </row>
    <row r="163" spans="1:7" ht="12.75">
      <c r="A163">
        <f t="shared" si="21"/>
        <v>22</v>
      </c>
      <c r="B163" s="1">
        <f t="shared" si="18"/>
        <v>-1.2940813416648067</v>
      </c>
      <c r="C163" s="7">
        <f t="shared" si="19"/>
        <v>0</v>
      </c>
      <c r="E163" s="1">
        <f t="shared" si="20"/>
        <v>0</v>
      </c>
      <c r="F163" s="1">
        <f t="shared" si="22"/>
        <v>17.32721810228128</v>
      </c>
      <c r="G163" s="1">
        <f t="shared" si="16"/>
        <v>13.266883427191564</v>
      </c>
    </row>
    <row r="164" spans="1:7" ht="12.75">
      <c r="A164">
        <f t="shared" si="21"/>
        <v>23</v>
      </c>
      <c r="B164" s="1">
        <f t="shared" si="18"/>
        <v>-2.4999865945436808</v>
      </c>
      <c r="C164" s="7">
        <f t="shared" si="19"/>
        <v>0</v>
      </c>
      <c r="E164" s="1">
        <f t="shared" si="20"/>
        <v>0</v>
      </c>
      <c r="F164" s="1">
        <f t="shared" si="22"/>
        <v>13.266883427191564</v>
      </c>
      <c r="G164" s="1">
        <f t="shared" si="16"/>
        <v>9.828951006868605</v>
      </c>
    </row>
    <row r="165" spans="1:7" ht="12.75">
      <c r="A165">
        <v>0</v>
      </c>
      <c r="B165" s="1">
        <f>$I$51+$I$52*SIN(6.28318*(A165-9)/24)</f>
        <v>-3.53554094231825</v>
      </c>
      <c r="C165" s="7">
        <f>C69</f>
        <v>0</v>
      </c>
      <c r="E165" s="1">
        <f>C165*$I$64*$H$15*$L$61</f>
        <v>0</v>
      </c>
      <c r="F165" s="1">
        <f t="shared" si="22"/>
        <v>9.828951006868605</v>
      </c>
      <c r="G165" s="1">
        <f aca="true" t="shared" si="23" ref="G165:G196">(B165+$D$38*E165)*$I$46+F165*$I$45</f>
        <v>6.914852007516418</v>
      </c>
    </row>
    <row r="166" spans="1:7" ht="12.75">
      <c r="A166">
        <f>A165+1</f>
        <v>1</v>
      </c>
      <c r="B166" s="1">
        <f aca="true" t="shared" si="24" ref="B166:B188">$I$51+$I$52*SIN(6.28318*(A166-9)/24)</f>
        <v>-4.330131441565073</v>
      </c>
      <c r="C166" s="7">
        <f aca="true" t="shared" si="25" ref="C166:C188">C70</f>
        <v>0</v>
      </c>
      <c r="E166" s="1">
        <f aca="true" t="shared" si="26" ref="E166:E188">C166*$I$64*$H$15*$L$61</f>
        <v>0</v>
      </c>
      <c r="F166" s="1">
        <f t="shared" si="22"/>
        <v>6.914852007516418</v>
      </c>
      <c r="G166" s="1">
        <f t="shared" si="23"/>
        <v>4.462907321456425</v>
      </c>
    </row>
    <row r="167" spans="1:7" ht="12.75">
      <c r="A167">
        <f aca="true" t="shared" si="27" ref="A167:A188">A166+1</f>
        <v>2</v>
      </c>
      <c r="B167" s="1">
        <f t="shared" si="24"/>
        <v>-4.829631134604987</v>
      </c>
      <c r="C167" s="7">
        <f t="shared" si="25"/>
        <v>0</v>
      </c>
      <c r="E167" s="1">
        <f t="shared" si="26"/>
        <v>0</v>
      </c>
      <c r="F167" s="1">
        <f t="shared" si="22"/>
        <v>4.462907321456425</v>
      </c>
      <c r="G167" s="1">
        <f t="shared" si="23"/>
        <v>2.4366891068614533</v>
      </c>
    </row>
    <row r="168" spans="1:7" ht="12.75">
      <c r="A168">
        <f t="shared" si="27"/>
        <v>3</v>
      </c>
      <c r="B168" s="1">
        <f t="shared" si="24"/>
        <v>-4.999999999995599</v>
      </c>
      <c r="C168" s="7">
        <f t="shared" si="25"/>
        <v>0</v>
      </c>
      <c r="E168" s="1">
        <f t="shared" si="26"/>
        <v>0</v>
      </c>
      <c r="F168" s="1">
        <f t="shared" si="22"/>
        <v>2.4366891068614533</v>
      </c>
      <c r="G168" s="1">
        <f t="shared" si="23"/>
        <v>0.8151348893736723</v>
      </c>
    </row>
    <row r="169" spans="1:7" ht="12.75">
      <c r="A169">
        <f t="shared" si="27"/>
        <v>4</v>
      </c>
      <c r="B169" s="1">
        <f t="shared" si="24"/>
        <v>-4.829627700609938</v>
      </c>
      <c r="C169" s="7">
        <f t="shared" si="25"/>
        <v>0</v>
      </c>
      <c r="E169" s="1">
        <f t="shared" si="26"/>
        <v>0</v>
      </c>
      <c r="F169" s="1">
        <f t="shared" si="22"/>
        <v>0.8151348893736723</v>
      </c>
      <c r="G169" s="1">
        <f t="shared" si="23"/>
        <v>-0.415693568422865</v>
      </c>
    </row>
    <row r="170" spans="1:7" ht="12.75">
      <c r="A170">
        <f t="shared" si="27"/>
        <v>5</v>
      </c>
      <c r="B170" s="1">
        <f t="shared" si="24"/>
        <v>-4.330124807595671</v>
      </c>
      <c r="C170" s="7">
        <f t="shared" si="25"/>
        <v>0</v>
      </c>
      <c r="E170" s="1">
        <f t="shared" si="26"/>
        <v>0</v>
      </c>
      <c r="F170" s="1">
        <f t="shared" si="22"/>
        <v>-0.415693568422865</v>
      </c>
      <c r="G170" s="1">
        <f t="shared" si="23"/>
        <v>-1.2692269612728984</v>
      </c>
    </row>
    <row r="171" spans="1:7" ht="12.75">
      <c r="A171">
        <f t="shared" si="27"/>
        <v>6</v>
      </c>
      <c r="B171" s="1">
        <f t="shared" si="24"/>
        <v>-3.5355315604677875</v>
      </c>
      <c r="C171" s="7">
        <f t="shared" si="25"/>
        <v>43</v>
      </c>
      <c r="E171" s="1">
        <f t="shared" si="26"/>
        <v>3.698</v>
      </c>
      <c r="F171" s="1">
        <f t="shared" si="22"/>
        <v>-1.2692269612728984</v>
      </c>
      <c r="G171" s="1">
        <f t="shared" si="23"/>
        <v>-0.8267273631861025</v>
      </c>
    </row>
    <row r="172" spans="1:7" ht="12.75">
      <c r="A172">
        <f t="shared" si="27"/>
        <v>7</v>
      </c>
      <c r="B172" s="1">
        <f t="shared" si="24"/>
        <v>-2.4999980849362786</v>
      </c>
      <c r="C172" s="7">
        <f t="shared" si="25"/>
        <v>296</v>
      </c>
      <c r="E172" s="1">
        <f t="shared" si="26"/>
        <v>25.456</v>
      </c>
      <c r="F172" s="1">
        <f t="shared" si="22"/>
        <v>-0.8267273631861025</v>
      </c>
      <c r="G172" s="1">
        <f t="shared" si="23"/>
        <v>5.256142694156285</v>
      </c>
    </row>
    <row r="173" spans="1:7" ht="12.75">
      <c r="A173">
        <f t="shared" si="27"/>
        <v>8</v>
      </c>
      <c r="B173" s="1">
        <f t="shared" si="24"/>
        <v>-1.2940941575246914</v>
      </c>
      <c r="C173" s="7">
        <f t="shared" si="25"/>
        <v>496</v>
      </c>
      <c r="E173" s="1">
        <f t="shared" si="26"/>
        <v>42.656</v>
      </c>
      <c r="F173" s="1">
        <f t="shared" si="22"/>
        <v>5.256142694156285</v>
      </c>
      <c r="G173" s="1">
        <f t="shared" si="23"/>
        <v>14.632170388136187</v>
      </c>
    </row>
    <row r="174" spans="1:7" ht="12.75">
      <c r="A174">
        <f t="shared" si="27"/>
        <v>9</v>
      </c>
      <c r="B174" s="1">
        <f t="shared" si="24"/>
        <v>0</v>
      </c>
      <c r="C174" s="7">
        <f t="shared" si="25"/>
        <v>640</v>
      </c>
      <c r="E174" s="1">
        <f t="shared" si="26"/>
        <v>55.04</v>
      </c>
      <c r="F174" s="1">
        <f t="shared" si="22"/>
        <v>14.632170388136187</v>
      </c>
      <c r="G174" s="1">
        <f t="shared" si="23"/>
        <v>25.382679883908445</v>
      </c>
    </row>
    <row r="175" spans="1:7" ht="12.75">
      <c r="A175">
        <f t="shared" si="27"/>
        <v>10</v>
      </c>
      <c r="B175" s="1">
        <f t="shared" si="24"/>
        <v>1.2940941575246914</v>
      </c>
      <c r="C175" s="7">
        <f t="shared" si="25"/>
        <v>729</v>
      </c>
      <c r="E175" s="1">
        <f t="shared" si="26"/>
        <v>62.694</v>
      </c>
      <c r="F175" s="1">
        <f t="shared" si="22"/>
        <v>25.382679883908445</v>
      </c>
      <c r="G175" s="1">
        <f t="shared" si="23"/>
        <v>36.00991168184461</v>
      </c>
    </row>
    <row r="176" spans="1:7" ht="12.75">
      <c r="A176">
        <f t="shared" si="27"/>
        <v>11</v>
      </c>
      <c r="B176" s="1">
        <f t="shared" si="24"/>
        <v>2.4999980849362786</v>
      </c>
      <c r="C176" s="7">
        <f t="shared" si="25"/>
        <v>759</v>
      </c>
      <c r="E176" s="1">
        <f t="shared" si="26"/>
        <v>65.274</v>
      </c>
      <c r="F176" s="1">
        <f t="shared" si="22"/>
        <v>36.00991168184461</v>
      </c>
      <c r="G176" s="1">
        <f t="shared" si="23"/>
        <v>45.23632846451184</v>
      </c>
    </row>
    <row r="177" spans="1:7" ht="12.75">
      <c r="A177">
        <f t="shared" si="27"/>
        <v>12</v>
      </c>
      <c r="B177" s="1">
        <f t="shared" si="24"/>
        <v>3.5355315604677875</v>
      </c>
      <c r="C177" s="7">
        <f t="shared" si="25"/>
        <v>759</v>
      </c>
      <c r="E177" s="1">
        <f t="shared" si="26"/>
        <v>65.274</v>
      </c>
      <c r="F177" s="1">
        <f t="shared" si="22"/>
        <v>45.23632846451184</v>
      </c>
      <c r="G177" s="1">
        <f t="shared" si="23"/>
        <v>52.67674059096862</v>
      </c>
    </row>
    <row r="178" spans="1:7" ht="12.75">
      <c r="A178">
        <f t="shared" si="27"/>
        <v>13</v>
      </c>
      <c r="B178" s="1">
        <f t="shared" si="24"/>
        <v>4.330124807595671</v>
      </c>
      <c r="C178" s="7">
        <f t="shared" si="25"/>
        <v>729</v>
      </c>
      <c r="E178" s="1">
        <f t="shared" si="26"/>
        <v>62.694</v>
      </c>
      <c r="F178" s="1">
        <f t="shared" si="22"/>
        <v>52.67674059096862</v>
      </c>
      <c r="G178" s="1">
        <f t="shared" si="23"/>
        <v>58.01456061148002</v>
      </c>
    </row>
    <row r="179" spans="1:7" ht="12.75">
      <c r="A179">
        <f t="shared" si="27"/>
        <v>14</v>
      </c>
      <c r="B179" s="1">
        <f t="shared" si="24"/>
        <v>4.829627700609938</v>
      </c>
      <c r="C179" s="7">
        <f t="shared" si="25"/>
        <v>640</v>
      </c>
      <c r="E179" s="1">
        <f t="shared" si="26"/>
        <v>55.04</v>
      </c>
      <c r="F179" s="1">
        <f t="shared" si="22"/>
        <v>58.01456061148002</v>
      </c>
      <c r="G179" s="1">
        <f t="shared" si="23"/>
        <v>60.35872236751669</v>
      </c>
    </row>
    <row r="180" spans="1:7" ht="12.75">
      <c r="A180">
        <f t="shared" si="27"/>
        <v>15</v>
      </c>
      <c r="B180" s="1">
        <f t="shared" si="24"/>
        <v>4.999999999995599</v>
      </c>
      <c r="C180" s="7">
        <f t="shared" si="25"/>
        <v>496</v>
      </c>
      <c r="E180" s="1">
        <f t="shared" si="26"/>
        <v>42.656</v>
      </c>
      <c r="F180" s="1">
        <f t="shared" si="22"/>
        <v>60.35872236751669</v>
      </c>
      <c r="G180" s="1">
        <f t="shared" si="23"/>
        <v>59.09216377072036</v>
      </c>
    </row>
    <row r="181" spans="1:7" ht="12.75">
      <c r="A181">
        <f t="shared" si="27"/>
        <v>16</v>
      </c>
      <c r="B181" s="1">
        <f t="shared" si="24"/>
        <v>4.829631134604987</v>
      </c>
      <c r="C181" s="7">
        <f t="shared" si="25"/>
        <v>296</v>
      </c>
      <c r="E181" s="1">
        <f t="shared" si="26"/>
        <v>25.456</v>
      </c>
      <c r="F181" s="1">
        <f t="shared" si="22"/>
        <v>59.09216377072036</v>
      </c>
      <c r="G181" s="1">
        <f t="shared" si="23"/>
        <v>53.708057297716906</v>
      </c>
    </row>
    <row r="182" spans="1:7" ht="12.75">
      <c r="A182">
        <f t="shared" si="27"/>
        <v>17</v>
      </c>
      <c r="B182" s="1">
        <f t="shared" si="24"/>
        <v>4.330131441565073</v>
      </c>
      <c r="C182" s="7">
        <f t="shared" si="25"/>
        <v>43</v>
      </c>
      <c r="E182" s="1">
        <f t="shared" si="26"/>
        <v>3.698</v>
      </c>
      <c r="F182" s="1">
        <f t="shared" si="22"/>
        <v>53.708057297716906</v>
      </c>
      <c r="G182" s="1">
        <f t="shared" si="23"/>
        <v>43.877968241873575</v>
      </c>
    </row>
    <row r="183" spans="1:7" ht="12.75">
      <c r="A183">
        <f t="shared" si="27"/>
        <v>18</v>
      </c>
      <c r="B183" s="1">
        <f t="shared" si="24"/>
        <v>3.53554094231825</v>
      </c>
      <c r="C183" s="7">
        <f t="shared" si="25"/>
        <v>0</v>
      </c>
      <c r="E183" s="1">
        <f t="shared" si="26"/>
        <v>0</v>
      </c>
      <c r="F183" s="1">
        <f t="shared" si="22"/>
        <v>43.877968241873575</v>
      </c>
      <c r="G183" s="1">
        <f t="shared" si="23"/>
        <v>35.08138791004694</v>
      </c>
    </row>
    <row r="184" spans="1:7" ht="12.75">
      <c r="A184">
        <f t="shared" si="27"/>
        <v>19</v>
      </c>
      <c r="B184" s="1">
        <f t="shared" si="24"/>
        <v>2.500009575311271</v>
      </c>
      <c r="C184" s="7">
        <f t="shared" si="25"/>
        <v>0</v>
      </c>
      <c r="E184" s="1">
        <f t="shared" si="26"/>
        <v>0</v>
      </c>
      <c r="F184" s="1">
        <f t="shared" si="22"/>
        <v>35.08138791004694</v>
      </c>
      <c r="G184" s="1">
        <f t="shared" si="23"/>
        <v>27.977087771758107</v>
      </c>
    </row>
    <row r="185" spans="1:7" ht="12.75">
      <c r="A185">
        <f t="shared" si="27"/>
        <v>20</v>
      </c>
      <c r="B185" s="1">
        <f t="shared" si="24"/>
        <v>1.294106973375463</v>
      </c>
      <c r="C185" s="7">
        <f t="shared" si="25"/>
        <v>0</v>
      </c>
      <c r="E185" s="1">
        <f t="shared" si="26"/>
        <v>0</v>
      </c>
      <c r="F185" s="1">
        <f t="shared" si="22"/>
        <v>27.977087771758107</v>
      </c>
      <c r="G185" s="1">
        <f t="shared" si="23"/>
        <v>22.158920651007104</v>
      </c>
    </row>
    <row r="186" spans="1:7" ht="12.75">
      <c r="A186">
        <f t="shared" si="27"/>
        <v>21</v>
      </c>
      <c r="B186" s="1">
        <f t="shared" si="24"/>
        <v>1.3267948968984348E-05</v>
      </c>
      <c r="C186" s="7">
        <f t="shared" si="25"/>
        <v>0</v>
      </c>
      <c r="E186" s="1">
        <f t="shared" si="26"/>
        <v>0</v>
      </c>
      <c r="F186" s="1">
        <f t="shared" si="22"/>
        <v>22.158920651007104</v>
      </c>
      <c r="G186" s="1">
        <f t="shared" si="23"/>
        <v>17.327218100904826</v>
      </c>
    </row>
    <row r="187" spans="1:7" ht="12.75">
      <c r="A187">
        <f t="shared" si="27"/>
        <v>22</v>
      </c>
      <c r="B187" s="1">
        <f t="shared" si="24"/>
        <v>-1.2940813416648067</v>
      </c>
      <c r="C187" s="7">
        <f t="shared" si="25"/>
        <v>0</v>
      </c>
      <c r="E187" s="1">
        <f t="shared" si="26"/>
        <v>0</v>
      </c>
      <c r="F187" s="1">
        <f t="shared" si="22"/>
        <v>17.327218100904826</v>
      </c>
      <c r="G187" s="1">
        <f t="shared" si="23"/>
        <v>13.266883426115244</v>
      </c>
    </row>
    <row r="188" spans="1:7" ht="12.75">
      <c r="A188">
        <f t="shared" si="27"/>
        <v>23</v>
      </c>
      <c r="B188" s="1">
        <f t="shared" si="24"/>
        <v>-2.4999865945436808</v>
      </c>
      <c r="C188" s="7">
        <f t="shared" si="25"/>
        <v>0</v>
      </c>
      <c r="E188" s="1">
        <f t="shared" si="26"/>
        <v>0</v>
      </c>
      <c r="F188" s="1">
        <f t="shared" si="22"/>
        <v>13.266883426115244</v>
      </c>
      <c r="G188" s="1">
        <f t="shared" si="23"/>
        <v>9.828951006026974</v>
      </c>
    </row>
    <row r="189" spans="1:7" ht="12.75">
      <c r="A189">
        <v>0</v>
      </c>
      <c r="B189" s="1">
        <f>$J$51+$J$52*SIN(6.28318*(A189-9)/24)</f>
        <v>-3.53554094231825</v>
      </c>
      <c r="C189" s="7">
        <f>C69</f>
        <v>0</v>
      </c>
      <c r="E189" s="1">
        <f>C189*$J$64*$H$15*$L$61</f>
        <v>0</v>
      </c>
      <c r="F189" s="1">
        <f t="shared" si="22"/>
        <v>9.828951006026974</v>
      </c>
      <c r="G189" s="1">
        <f t="shared" si="23"/>
        <v>6.914852006858304</v>
      </c>
    </row>
    <row r="190" spans="1:7" ht="12.75">
      <c r="A190">
        <f>A189+1</f>
        <v>1</v>
      </c>
      <c r="B190" s="1">
        <f aca="true" t="shared" si="28" ref="B190:B212">$J$51+$J$52*SIN(6.28318*(A190-9)/24)</f>
        <v>-4.330131441565073</v>
      </c>
      <c r="C190" s="7">
        <f aca="true" t="shared" si="29" ref="C190:C212">C70</f>
        <v>0</v>
      </c>
      <c r="E190" s="1">
        <f aca="true" t="shared" si="30" ref="E190:E212">C190*$J$64*$H$15*$L$61</f>
        <v>0</v>
      </c>
      <c r="F190" s="1">
        <f t="shared" si="22"/>
        <v>6.914852006858304</v>
      </c>
      <c r="G190" s="1">
        <f t="shared" si="23"/>
        <v>4.462907320941811</v>
      </c>
    </row>
    <row r="191" spans="1:7" ht="12.75">
      <c r="A191">
        <f aca="true" t="shared" si="31" ref="A191:A212">A190+1</f>
        <v>2</v>
      </c>
      <c r="B191" s="1">
        <f t="shared" si="28"/>
        <v>-4.829631134604987</v>
      </c>
      <c r="C191" s="7">
        <f t="shared" si="29"/>
        <v>0</v>
      </c>
      <c r="E191" s="1">
        <f t="shared" si="30"/>
        <v>0</v>
      </c>
      <c r="F191" s="1">
        <f t="shared" si="22"/>
        <v>4.462907320941811</v>
      </c>
      <c r="G191" s="1">
        <f t="shared" si="23"/>
        <v>2.436689106459049</v>
      </c>
    </row>
    <row r="192" spans="1:7" ht="12.75">
      <c r="A192">
        <f t="shared" si="31"/>
        <v>3</v>
      </c>
      <c r="B192" s="1">
        <f t="shared" si="28"/>
        <v>-4.999999999995599</v>
      </c>
      <c r="C192" s="7">
        <f t="shared" si="29"/>
        <v>0</v>
      </c>
      <c r="E192" s="1">
        <f t="shared" si="30"/>
        <v>0</v>
      </c>
      <c r="F192" s="1">
        <f t="shared" si="22"/>
        <v>2.436689106459049</v>
      </c>
      <c r="G192" s="1">
        <f t="shared" si="23"/>
        <v>0.8151348890590113</v>
      </c>
    </row>
    <row r="193" spans="1:7" ht="12.75">
      <c r="A193">
        <f t="shared" si="31"/>
        <v>4</v>
      </c>
      <c r="B193" s="1">
        <f t="shared" si="28"/>
        <v>-4.829627700609938</v>
      </c>
      <c r="C193" s="7">
        <f t="shared" si="29"/>
        <v>0</v>
      </c>
      <c r="E193" s="1">
        <f t="shared" si="30"/>
        <v>0</v>
      </c>
      <c r="F193" s="1">
        <f t="shared" si="22"/>
        <v>0.8151348890590113</v>
      </c>
      <c r="G193" s="1">
        <f t="shared" si="23"/>
        <v>-0.4156935686689147</v>
      </c>
    </row>
    <row r="194" spans="1:7" ht="12.75">
      <c r="A194">
        <f t="shared" si="31"/>
        <v>5</v>
      </c>
      <c r="B194" s="1">
        <f t="shared" si="28"/>
        <v>-4.330124807595671</v>
      </c>
      <c r="C194" s="7">
        <f t="shared" si="29"/>
        <v>0</v>
      </c>
      <c r="E194" s="1">
        <f t="shared" si="30"/>
        <v>0</v>
      </c>
      <c r="F194" s="1">
        <f t="shared" si="22"/>
        <v>-0.4156935686689147</v>
      </c>
      <c r="G194" s="1">
        <f t="shared" si="23"/>
        <v>-1.2692269614652976</v>
      </c>
    </row>
    <row r="195" spans="1:7" ht="12.75">
      <c r="A195">
        <f t="shared" si="31"/>
        <v>6</v>
      </c>
      <c r="B195" s="1">
        <f t="shared" si="28"/>
        <v>-3.5355315604677875</v>
      </c>
      <c r="C195" s="7">
        <f t="shared" si="29"/>
        <v>43</v>
      </c>
      <c r="E195" s="1">
        <f t="shared" si="30"/>
        <v>3.698</v>
      </c>
      <c r="F195" s="1">
        <f t="shared" si="22"/>
        <v>-1.2692269614652976</v>
      </c>
      <c r="G195" s="1">
        <f t="shared" si="23"/>
        <v>-0.8267273633365494</v>
      </c>
    </row>
    <row r="196" spans="1:7" ht="12.75">
      <c r="A196">
        <f t="shared" si="31"/>
        <v>7</v>
      </c>
      <c r="B196" s="1">
        <f t="shared" si="28"/>
        <v>-2.4999980849362786</v>
      </c>
      <c r="C196" s="7">
        <f t="shared" si="29"/>
        <v>296</v>
      </c>
      <c r="E196" s="1">
        <f t="shared" si="30"/>
        <v>25.456</v>
      </c>
      <c r="F196" s="1">
        <f t="shared" si="22"/>
        <v>-0.8267273633365494</v>
      </c>
      <c r="G196" s="1">
        <f t="shared" si="23"/>
        <v>5.256142694038643</v>
      </c>
    </row>
    <row r="197" spans="1:7" ht="12.75">
      <c r="A197">
        <f t="shared" si="31"/>
        <v>8</v>
      </c>
      <c r="B197" s="1">
        <f t="shared" si="28"/>
        <v>-1.2940941575246914</v>
      </c>
      <c r="C197" s="7">
        <f t="shared" si="29"/>
        <v>496</v>
      </c>
      <c r="E197" s="1">
        <f t="shared" si="30"/>
        <v>42.656</v>
      </c>
      <c r="F197" s="1">
        <f t="shared" si="22"/>
        <v>5.256142694038643</v>
      </c>
      <c r="G197" s="1">
        <f aca="true" t="shared" si="32" ref="G197:G228">(B197+$D$38*E197)*$I$46+F197*$I$45</f>
        <v>14.632170388044196</v>
      </c>
    </row>
    <row r="198" spans="1:7" ht="12.75">
      <c r="A198">
        <f t="shared" si="31"/>
        <v>9</v>
      </c>
      <c r="B198" s="1">
        <f t="shared" si="28"/>
        <v>0</v>
      </c>
      <c r="C198" s="7">
        <f t="shared" si="29"/>
        <v>640</v>
      </c>
      <c r="E198" s="1">
        <f t="shared" si="30"/>
        <v>55.04</v>
      </c>
      <c r="F198" s="1">
        <f t="shared" si="22"/>
        <v>14.632170388044196</v>
      </c>
      <c r="G198" s="1">
        <f t="shared" si="32"/>
        <v>25.38267988383651</v>
      </c>
    </row>
    <row r="199" spans="1:7" ht="12.75">
      <c r="A199">
        <f t="shared" si="31"/>
        <v>10</v>
      </c>
      <c r="B199" s="1">
        <f t="shared" si="28"/>
        <v>1.2940941575246914</v>
      </c>
      <c r="C199" s="7">
        <f t="shared" si="29"/>
        <v>729</v>
      </c>
      <c r="E199" s="1">
        <f t="shared" si="30"/>
        <v>62.694</v>
      </c>
      <c r="F199" s="1">
        <f t="shared" si="22"/>
        <v>25.38267988383651</v>
      </c>
      <c r="G199" s="1">
        <f t="shared" si="32"/>
        <v>36.00991168178837</v>
      </c>
    </row>
    <row r="200" spans="1:7" ht="12.75">
      <c r="A200">
        <f t="shared" si="31"/>
        <v>11</v>
      </c>
      <c r="B200" s="1">
        <f t="shared" si="28"/>
        <v>2.4999980849362786</v>
      </c>
      <c r="C200" s="7">
        <f t="shared" si="29"/>
        <v>759</v>
      </c>
      <c r="E200" s="1">
        <f t="shared" si="30"/>
        <v>65.274</v>
      </c>
      <c r="F200" s="1">
        <f t="shared" si="22"/>
        <v>36.00991168178837</v>
      </c>
      <c r="G200" s="1">
        <f t="shared" si="32"/>
        <v>45.23632846446786</v>
      </c>
    </row>
    <row r="201" spans="1:7" ht="12.75">
      <c r="A201">
        <f t="shared" si="31"/>
        <v>12</v>
      </c>
      <c r="B201" s="1">
        <f t="shared" si="28"/>
        <v>3.5355315604677875</v>
      </c>
      <c r="C201" s="7">
        <f t="shared" si="29"/>
        <v>759</v>
      </c>
      <c r="E201" s="1">
        <f t="shared" si="30"/>
        <v>65.274</v>
      </c>
      <c r="F201" s="1">
        <f t="shared" si="22"/>
        <v>45.23632846446786</v>
      </c>
      <c r="G201" s="1">
        <f t="shared" si="32"/>
        <v>52.67674059093423</v>
      </c>
    </row>
    <row r="202" spans="1:7" ht="12.75">
      <c r="A202">
        <f t="shared" si="31"/>
        <v>13</v>
      </c>
      <c r="B202" s="1">
        <f t="shared" si="28"/>
        <v>4.330124807595671</v>
      </c>
      <c r="C202" s="7">
        <f t="shared" si="29"/>
        <v>729</v>
      </c>
      <c r="E202" s="1">
        <f t="shared" si="30"/>
        <v>62.694</v>
      </c>
      <c r="F202" s="1">
        <f t="shared" si="22"/>
        <v>52.67674059093423</v>
      </c>
      <c r="G202" s="1">
        <f t="shared" si="32"/>
        <v>58.014560611453135</v>
      </c>
    </row>
    <row r="203" spans="1:7" ht="12.75">
      <c r="A203">
        <f t="shared" si="31"/>
        <v>14</v>
      </c>
      <c r="B203" s="1">
        <f t="shared" si="28"/>
        <v>4.829627700609938</v>
      </c>
      <c r="C203" s="7">
        <f t="shared" si="29"/>
        <v>640</v>
      </c>
      <c r="E203" s="1">
        <f t="shared" si="30"/>
        <v>55.04</v>
      </c>
      <c r="F203" s="1">
        <f t="shared" si="22"/>
        <v>58.014560611453135</v>
      </c>
      <c r="G203" s="1">
        <f t="shared" si="32"/>
        <v>60.35872236749567</v>
      </c>
    </row>
    <row r="204" spans="1:7" ht="12.75">
      <c r="A204">
        <f t="shared" si="31"/>
        <v>15</v>
      </c>
      <c r="B204" s="1">
        <f t="shared" si="28"/>
        <v>4.999999999995599</v>
      </c>
      <c r="C204" s="7">
        <f t="shared" si="29"/>
        <v>496</v>
      </c>
      <c r="E204" s="1">
        <f t="shared" si="30"/>
        <v>42.656</v>
      </c>
      <c r="F204" s="1">
        <f t="shared" si="22"/>
        <v>60.35872236749567</v>
      </c>
      <c r="G204" s="1">
        <f t="shared" si="32"/>
        <v>59.09216377070392</v>
      </c>
    </row>
    <row r="205" spans="1:7" ht="12.75">
      <c r="A205">
        <f t="shared" si="31"/>
        <v>16</v>
      </c>
      <c r="B205" s="1">
        <f t="shared" si="28"/>
        <v>4.829631134604987</v>
      </c>
      <c r="C205" s="7">
        <f t="shared" si="29"/>
        <v>296</v>
      </c>
      <c r="E205" s="1">
        <f t="shared" si="30"/>
        <v>25.456</v>
      </c>
      <c r="F205" s="1">
        <f t="shared" si="22"/>
        <v>59.09216377070392</v>
      </c>
      <c r="G205" s="1">
        <f t="shared" si="32"/>
        <v>53.708057297704045</v>
      </c>
    </row>
    <row r="206" spans="1:7" ht="12.75">
      <c r="A206">
        <f t="shared" si="31"/>
        <v>17</v>
      </c>
      <c r="B206" s="1">
        <f t="shared" si="28"/>
        <v>4.330131441565073</v>
      </c>
      <c r="C206" s="7">
        <f t="shared" si="29"/>
        <v>43</v>
      </c>
      <c r="E206" s="1">
        <f t="shared" si="30"/>
        <v>3.698</v>
      </c>
      <c r="F206" s="1">
        <f t="shared" si="22"/>
        <v>53.708057297704045</v>
      </c>
      <c r="G206" s="1">
        <f t="shared" si="32"/>
        <v>43.87796824186351</v>
      </c>
    </row>
    <row r="207" spans="1:7" ht="12.75">
      <c r="A207">
        <f t="shared" si="31"/>
        <v>18</v>
      </c>
      <c r="B207" s="1">
        <f t="shared" si="28"/>
        <v>3.53554094231825</v>
      </c>
      <c r="C207" s="7">
        <f t="shared" si="29"/>
        <v>0</v>
      </c>
      <c r="E207" s="1">
        <f t="shared" si="30"/>
        <v>0</v>
      </c>
      <c r="F207" s="1">
        <f t="shared" si="22"/>
        <v>43.87796824186351</v>
      </c>
      <c r="G207" s="1">
        <f t="shared" si="32"/>
        <v>35.081387910039076</v>
      </c>
    </row>
    <row r="208" spans="1:7" ht="12.75">
      <c r="A208">
        <f t="shared" si="31"/>
        <v>19</v>
      </c>
      <c r="B208" s="1">
        <f t="shared" si="28"/>
        <v>2.500009575311271</v>
      </c>
      <c r="C208" s="7">
        <f t="shared" si="29"/>
        <v>0</v>
      </c>
      <c r="E208" s="1">
        <f t="shared" si="30"/>
        <v>0</v>
      </c>
      <c r="F208" s="1">
        <f t="shared" si="22"/>
        <v>35.081387910039076</v>
      </c>
      <c r="G208" s="1">
        <f t="shared" si="32"/>
        <v>27.977087771751954</v>
      </c>
    </row>
    <row r="209" spans="1:7" ht="12.75">
      <c r="A209">
        <f t="shared" si="31"/>
        <v>20</v>
      </c>
      <c r="B209" s="1">
        <f t="shared" si="28"/>
        <v>1.294106973375463</v>
      </c>
      <c r="C209" s="7">
        <f t="shared" si="29"/>
        <v>0</v>
      </c>
      <c r="E209" s="1">
        <f t="shared" si="30"/>
        <v>0</v>
      </c>
      <c r="F209" s="1">
        <f t="shared" si="22"/>
        <v>27.977087771751954</v>
      </c>
      <c r="G209" s="1">
        <f t="shared" si="32"/>
        <v>22.15892065100229</v>
      </c>
    </row>
    <row r="210" spans="1:7" ht="12.75">
      <c r="A210">
        <f t="shared" si="31"/>
        <v>21</v>
      </c>
      <c r="B210" s="1">
        <f t="shared" si="28"/>
        <v>1.3267948968984348E-05</v>
      </c>
      <c r="C210" s="7">
        <f t="shared" si="29"/>
        <v>0</v>
      </c>
      <c r="E210" s="1">
        <f t="shared" si="30"/>
        <v>0</v>
      </c>
      <c r="F210" s="1">
        <f t="shared" si="22"/>
        <v>22.15892065100229</v>
      </c>
      <c r="G210" s="1">
        <f t="shared" si="32"/>
        <v>17.327218100901064</v>
      </c>
    </row>
    <row r="211" spans="1:7" ht="12.75">
      <c r="A211">
        <f t="shared" si="31"/>
        <v>22</v>
      </c>
      <c r="B211" s="1">
        <f t="shared" si="28"/>
        <v>-1.2940813416648067</v>
      </c>
      <c r="C211" s="7">
        <f t="shared" si="29"/>
        <v>0</v>
      </c>
      <c r="E211" s="1">
        <f t="shared" si="30"/>
        <v>0</v>
      </c>
      <c r="F211" s="1">
        <f aca="true" t="shared" si="33" ref="F211:F236">G210</f>
        <v>17.327218100901064</v>
      </c>
      <c r="G211" s="1">
        <f t="shared" si="32"/>
        <v>13.266883426112303</v>
      </c>
    </row>
    <row r="212" spans="1:7" ht="12.75">
      <c r="A212">
        <f t="shared" si="31"/>
        <v>23</v>
      </c>
      <c r="B212" s="1">
        <f t="shared" si="28"/>
        <v>-2.4999865945436808</v>
      </c>
      <c r="C212" s="7">
        <f t="shared" si="29"/>
        <v>0</v>
      </c>
      <c r="E212" s="1">
        <f t="shared" si="30"/>
        <v>0</v>
      </c>
      <c r="F212" s="1">
        <f t="shared" si="33"/>
        <v>13.266883426112303</v>
      </c>
      <c r="G212" s="1">
        <f t="shared" si="32"/>
        <v>9.828951006024674</v>
      </c>
    </row>
    <row r="213" spans="1:7" ht="12.75">
      <c r="A213">
        <v>0</v>
      </c>
      <c r="B213" s="1">
        <f>$K$51+$K$52*SIN(6.28318*(A213-9)/24)</f>
        <v>-3.53554094231825</v>
      </c>
      <c r="C213" s="7">
        <f>C69</f>
        <v>0</v>
      </c>
      <c r="E213" s="1">
        <f>C213*$K$64*$H$15*$L$61</f>
        <v>0</v>
      </c>
      <c r="F213" s="1">
        <f t="shared" si="33"/>
        <v>9.828951006024674</v>
      </c>
      <c r="G213" s="1">
        <f t="shared" si="32"/>
        <v>6.9148520068565045</v>
      </c>
    </row>
    <row r="214" spans="1:7" ht="12.75">
      <c r="A214">
        <f>A213+1</f>
        <v>1</v>
      </c>
      <c r="B214" s="1">
        <f aca="true" t="shared" si="34" ref="B214:B236">$K$51+$K$52*SIN(6.28318*(A214-9)/24)</f>
        <v>-4.330131441565073</v>
      </c>
      <c r="C214" s="7">
        <f aca="true" t="shared" si="35" ref="C214:C236">C70</f>
        <v>0</v>
      </c>
      <c r="E214" s="1">
        <f aca="true" t="shared" si="36" ref="E214:E236">C214*$K$64*$H$15*$L$61</f>
        <v>0</v>
      </c>
      <c r="F214" s="1">
        <f t="shared" si="33"/>
        <v>6.9148520068565045</v>
      </c>
      <c r="G214" s="1">
        <f t="shared" si="32"/>
        <v>4.462907320940404</v>
      </c>
    </row>
    <row r="215" spans="1:7" ht="12.75">
      <c r="A215">
        <f aca="true" t="shared" si="37" ref="A215:A236">A214+1</f>
        <v>2</v>
      </c>
      <c r="B215" s="1">
        <f t="shared" si="34"/>
        <v>-4.829631134604987</v>
      </c>
      <c r="C215" s="7">
        <f t="shared" si="35"/>
        <v>0</v>
      </c>
      <c r="E215" s="1">
        <f t="shared" si="36"/>
        <v>0</v>
      </c>
      <c r="F215" s="1">
        <f t="shared" si="33"/>
        <v>4.462907320940404</v>
      </c>
      <c r="G215" s="1">
        <f t="shared" si="32"/>
        <v>2.4366891064579494</v>
      </c>
    </row>
    <row r="216" spans="1:7" ht="12.75">
      <c r="A216">
        <f t="shared" si="37"/>
        <v>3</v>
      </c>
      <c r="B216" s="1">
        <f t="shared" si="34"/>
        <v>-4.999999999995599</v>
      </c>
      <c r="C216" s="7">
        <f t="shared" si="35"/>
        <v>0</v>
      </c>
      <c r="E216" s="1">
        <f t="shared" si="36"/>
        <v>0</v>
      </c>
      <c r="F216" s="1">
        <f t="shared" si="33"/>
        <v>2.4366891064579494</v>
      </c>
      <c r="G216" s="1">
        <f t="shared" si="32"/>
        <v>0.8151348890581516</v>
      </c>
    </row>
    <row r="217" spans="1:7" ht="12.75">
      <c r="A217">
        <f t="shared" si="37"/>
        <v>4</v>
      </c>
      <c r="B217" s="1">
        <f t="shared" si="34"/>
        <v>-4.829627700609938</v>
      </c>
      <c r="C217" s="7">
        <f t="shared" si="35"/>
        <v>0</v>
      </c>
      <c r="E217" s="1">
        <f t="shared" si="36"/>
        <v>0</v>
      </c>
      <c r="F217" s="1">
        <f t="shared" si="33"/>
        <v>0.8151348890581516</v>
      </c>
      <c r="G217" s="1">
        <f t="shared" si="32"/>
        <v>-0.41569356866958707</v>
      </c>
    </row>
    <row r="218" spans="1:7" ht="12.75">
      <c r="A218">
        <f t="shared" si="37"/>
        <v>5</v>
      </c>
      <c r="B218" s="1">
        <f t="shared" si="34"/>
        <v>-4.330124807595671</v>
      </c>
      <c r="C218" s="7">
        <f t="shared" si="35"/>
        <v>0</v>
      </c>
      <c r="E218" s="1">
        <f t="shared" si="36"/>
        <v>0</v>
      </c>
      <c r="F218" s="1">
        <f t="shared" si="33"/>
        <v>-0.41569356866958707</v>
      </c>
      <c r="G218" s="1">
        <f t="shared" si="32"/>
        <v>-1.2692269614658231</v>
      </c>
    </row>
    <row r="219" spans="1:7" ht="12.75">
      <c r="A219">
        <f t="shared" si="37"/>
        <v>6</v>
      </c>
      <c r="B219" s="1">
        <f t="shared" si="34"/>
        <v>-3.5355315604677875</v>
      </c>
      <c r="C219" s="7">
        <f t="shared" si="35"/>
        <v>43</v>
      </c>
      <c r="E219" s="1">
        <f t="shared" si="36"/>
        <v>3.698</v>
      </c>
      <c r="F219" s="1">
        <f t="shared" si="33"/>
        <v>-1.2692269614658231</v>
      </c>
      <c r="G219" s="1">
        <f t="shared" si="32"/>
        <v>-0.8267273633369604</v>
      </c>
    </row>
    <row r="220" spans="1:7" ht="12.75">
      <c r="A220">
        <f t="shared" si="37"/>
        <v>7</v>
      </c>
      <c r="B220" s="1">
        <f t="shared" si="34"/>
        <v>-2.4999980849362786</v>
      </c>
      <c r="C220" s="7">
        <f t="shared" si="35"/>
        <v>296</v>
      </c>
      <c r="E220" s="1">
        <f t="shared" si="36"/>
        <v>25.456</v>
      </c>
      <c r="F220" s="1">
        <f t="shared" si="33"/>
        <v>-0.8267273633369604</v>
      </c>
      <c r="G220" s="1">
        <f t="shared" si="32"/>
        <v>5.256142694038322</v>
      </c>
    </row>
    <row r="221" spans="1:7" ht="12.75">
      <c r="A221">
        <f t="shared" si="37"/>
        <v>8</v>
      </c>
      <c r="B221" s="1">
        <f t="shared" si="34"/>
        <v>-1.2940941575246914</v>
      </c>
      <c r="C221" s="7">
        <f t="shared" si="35"/>
        <v>496</v>
      </c>
      <c r="E221" s="1">
        <f t="shared" si="36"/>
        <v>42.656</v>
      </c>
      <c r="F221" s="1">
        <f t="shared" si="33"/>
        <v>5.256142694038322</v>
      </c>
      <c r="G221" s="1">
        <f t="shared" si="32"/>
        <v>14.632170388043946</v>
      </c>
    </row>
    <row r="222" spans="1:7" ht="12.75">
      <c r="A222">
        <f t="shared" si="37"/>
        <v>9</v>
      </c>
      <c r="B222" s="1">
        <f t="shared" si="34"/>
        <v>0</v>
      </c>
      <c r="C222" s="7">
        <f t="shared" si="35"/>
        <v>640</v>
      </c>
      <c r="E222" s="1">
        <f t="shared" si="36"/>
        <v>55.04</v>
      </c>
      <c r="F222" s="1">
        <f t="shared" si="33"/>
        <v>14.632170388043946</v>
      </c>
      <c r="G222" s="1">
        <f t="shared" si="32"/>
        <v>25.382679883836317</v>
      </c>
    </row>
    <row r="223" spans="1:7" ht="12.75">
      <c r="A223">
        <f t="shared" si="37"/>
        <v>10</v>
      </c>
      <c r="B223" s="1">
        <f t="shared" si="34"/>
        <v>1.2940941575246914</v>
      </c>
      <c r="C223" s="7">
        <f t="shared" si="35"/>
        <v>729</v>
      </c>
      <c r="E223" s="1">
        <f t="shared" si="36"/>
        <v>62.694</v>
      </c>
      <c r="F223" s="1">
        <f t="shared" si="33"/>
        <v>25.382679883836317</v>
      </c>
      <c r="G223" s="1">
        <f t="shared" si="32"/>
        <v>36.00991168178822</v>
      </c>
    </row>
    <row r="224" spans="1:7" ht="12.75">
      <c r="A224">
        <f t="shared" si="37"/>
        <v>11</v>
      </c>
      <c r="B224" s="1">
        <f t="shared" si="34"/>
        <v>2.4999980849362786</v>
      </c>
      <c r="C224" s="7">
        <f t="shared" si="35"/>
        <v>759</v>
      </c>
      <c r="E224" s="1">
        <f t="shared" si="36"/>
        <v>65.274</v>
      </c>
      <c r="F224" s="1">
        <f t="shared" si="33"/>
        <v>36.00991168178822</v>
      </c>
      <c r="G224" s="1">
        <f t="shared" si="32"/>
        <v>45.23632846446774</v>
      </c>
    </row>
    <row r="225" spans="1:7" ht="12.75">
      <c r="A225">
        <f t="shared" si="37"/>
        <v>12</v>
      </c>
      <c r="B225" s="1">
        <f t="shared" si="34"/>
        <v>3.5355315604677875</v>
      </c>
      <c r="C225" s="7">
        <f t="shared" si="35"/>
        <v>759</v>
      </c>
      <c r="E225" s="1">
        <f t="shared" si="36"/>
        <v>65.274</v>
      </c>
      <c r="F225" s="1">
        <f t="shared" si="33"/>
        <v>45.23632846446774</v>
      </c>
      <c r="G225" s="1">
        <f t="shared" si="32"/>
        <v>52.676740590934145</v>
      </c>
    </row>
    <row r="226" spans="1:7" ht="12.75">
      <c r="A226">
        <f t="shared" si="37"/>
        <v>13</v>
      </c>
      <c r="B226" s="1">
        <f t="shared" si="34"/>
        <v>4.330124807595671</v>
      </c>
      <c r="C226" s="7">
        <f t="shared" si="35"/>
        <v>729</v>
      </c>
      <c r="E226" s="1">
        <f t="shared" si="36"/>
        <v>62.694</v>
      </c>
      <c r="F226" s="1">
        <f t="shared" si="33"/>
        <v>52.676740590934145</v>
      </c>
      <c r="G226" s="1">
        <f t="shared" si="32"/>
        <v>58.014560611453064</v>
      </c>
    </row>
    <row r="227" spans="1:9" ht="12.75">
      <c r="A227">
        <f t="shared" si="37"/>
        <v>14</v>
      </c>
      <c r="B227" s="1">
        <f t="shared" si="34"/>
        <v>4.829627700609938</v>
      </c>
      <c r="C227" s="7">
        <f t="shared" si="35"/>
        <v>640</v>
      </c>
      <c r="E227" s="1">
        <f t="shared" si="36"/>
        <v>55.04</v>
      </c>
      <c r="F227" s="1">
        <f t="shared" si="33"/>
        <v>58.014560611453064</v>
      </c>
      <c r="G227" s="1">
        <f t="shared" si="32"/>
        <v>60.358722367495616</v>
      </c>
      <c r="H227" t="s">
        <v>57</v>
      </c>
      <c r="I227" t="s">
        <v>58</v>
      </c>
    </row>
    <row r="228" spans="1:9" ht="12.75">
      <c r="A228">
        <f t="shared" si="37"/>
        <v>15</v>
      </c>
      <c r="B228" s="1">
        <f t="shared" si="34"/>
        <v>4.999999999995599</v>
      </c>
      <c r="C228" s="7">
        <f t="shared" si="35"/>
        <v>496</v>
      </c>
      <c r="E228" s="1">
        <f t="shared" si="36"/>
        <v>42.656</v>
      </c>
      <c r="F228" s="1">
        <f t="shared" si="33"/>
        <v>60.358722367495616</v>
      </c>
      <c r="G228" s="1">
        <f t="shared" si="32"/>
        <v>59.09216377070388</v>
      </c>
      <c r="H228">
        <v>1</v>
      </c>
      <c r="I228">
        <v>77.8</v>
      </c>
    </row>
    <row r="229" spans="1:9" ht="12.75">
      <c r="A229">
        <f t="shared" si="37"/>
        <v>16</v>
      </c>
      <c r="B229" s="1">
        <f t="shared" si="34"/>
        <v>4.829631134604987</v>
      </c>
      <c r="C229" s="7">
        <f t="shared" si="35"/>
        <v>296</v>
      </c>
      <c r="E229" s="1">
        <f t="shared" si="36"/>
        <v>25.456</v>
      </c>
      <c r="F229" s="1">
        <f t="shared" si="33"/>
        <v>59.09216377070388</v>
      </c>
      <c r="G229" s="1">
        <f aca="true" t="shared" si="38" ref="G229:G236">(B229+$D$38*E229)*$I$46+F229*$I$45</f>
        <v>53.708057297704016</v>
      </c>
      <c r="H229">
        <v>2</v>
      </c>
      <c r="I229">
        <v>59.5</v>
      </c>
    </row>
    <row r="230" spans="1:9" ht="12.75">
      <c r="A230">
        <f t="shared" si="37"/>
        <v>17</v>
      </c>
      <c r="B230" s="1">
        <f t="shared" si="34"/>
        <v>4.330131441565073</v>
      </c>
      <c r="C230" s="7">
        <f t="shared" si="35"/>
        <v>43</v>
      </c>
      <c r="E230" s="1">
        <f t="shared" si="36"/>
        <v>3.698</v>
      </c>
      <c r="F230" s="1">
        <f t="shared" si="33"/>
        <v>53.708057297704016</v>
      </c>
      <c r="G230" s="1">
        <f t="shared" si="38"/>
        <v>43.87796824186349</v>
      </c>
      <c r="H230">
        <v>3</v>
      </c>
      <c r="I230">
        <v>46.1</v>
      </c>
    </row>
    <row r="231" spans="1:9" ht="12.75">
      <c r="A231">
        <f t="shared" si="37"/>
        <v>18</v>
      </c>
      <c r="B231" s="1">
        <f t="shared" si="34"/>
        <v>3.53554094231825</v>
      </c>
      <c r="C231" s="7">
        <f t="shared" si="35"/>
        <v>0</v>
      </c>
      <c r="E231" s="1">
        <f t="shared" si="36"/>
        <v>0</v>
      </c>
      <c r="F231" s="1">
        <f t="shared" si="33"/>
        <v>43.87796824186349</v>
      </c>
      <c r="G231" s="1">
        <f t="shared" si="38"/>
        <v>35.081387910039055</v>
      </c>
      <c r="H231">
        <v>5</v>
      </c>
      <c r="I231">
        <v>30.3</v>
      </c>
    </row>
    <row r="232" spans="1:9" ht="12.75">
      <c r="A232">
        <f t="shared" si="37"/>
        <v>19</v>
      </c>
      <c r="B232" s="1">
        <f t="shared" si="34"/>
        <v>2.500009575311271</v>
      </c>
      <c r="C232" s="7">
        <f t="shared" si="35"/>
        <v>0</v>
      </c>
      <c r="E232" s="1">
        <f t="shared" si="36"/>
        <v>0</v>
      </c>
      <c r="F232" s="1">
        <f t="shared" si="33"/>
        <v>35.081387910039055</v>
      </c>
      <c r="G232" s="1">
        <f t="shared" si="38"/>
        <v>27.97708777175194</v>
      </c>
      <c r="H232">
        <v>10</v>
      </c>
      <c r="I232">
        <v>15.7</v>
      </c>
    </row>
    <row r="233" spans="1:9" ht="12.75">
      <c r="A233">
        <f t="shared" si="37"/>
        <v>20</v>
      </c>
      <c r="B233" s="1">
        <f t="shared" si="34"/>
        <v>1.294106973375463</v>
      </c>
      <c r="C233" s="7">
        <f t="shared" si="35"/>
        <v>0</v>
      </c>
      <c r="E233" s="1">
        <f t="shared" si="36"/>
        <v>0</v>
      </c>
      <c r="F233" s="1">
        <f t="shared" si="33"/>
        <v>27.97708777175194</v>
      </c>
      <c r="G233" s="1">
        <f t="shared" si="38"/>
        <v>22.15892065100228</v>
      </c>
      <c r="H233">
        <v>20</v>
      </c>
      <c r="I233">
        <v>9.9</v>
      </c>
    </row>
    <row r="234" spans="1:7" ht="12.75">
      <c r="A234">
        <f t="shared" si="37"/>
        <v>21</v>
      </c>
      <c r="B234" s="1">
        <f t="shared" si="34"/>
        <v>1.3267948968984348E-05</v>
      </c>
      <c r="C234" s="7">
        <f t="shared" si="35"/>
        <v>0</v>
      </c>
      <c r="E234" s="1">
        <f t="shared" si="36"/>
        <v>0</v>
      </c>
      <c r="F234" s="1">
        <f t="shared" si="33"/>
        <v>22.15892065100228</v>
      </c>
      <c r="G234" s="1">
        <f t="shared" si="38"/>
        <v>17.327218100901057</v>
      </c>
    </row>
    <row r="235" spans="1:7" ht="12.75">
      <c r="A235">
        <f t="shared" si="37"/>
        <v>22</v>
      </c>
      <c r="B235" s="1">
        <f t="shared" si="34"/>
        <v>-1.2940813416648067</v>
      </c>
      <c r="C235" s="7">
        <f t="shared" si="35"/>
        <v>0</v>
      </c>
      <c r="E235" s="1">
        <f t="shared" si="36"/>
        <v>0</v>
      </c>
      <c r="F235" s="1">
        <f t="shared" si="33"/>
        <v>17.327218100901057</v>
      </c>
      <c r="G235" s="1">
        <f t="shared" si="38"/>
        <v>13.266883426112297</v>
      </c>
    </row>
    <row r="236" spans="1:10" ht="12.75">
      <c r="A236">
        <f t="shared" si="37"/>
        <v>23</v>
      </c>
      <c r="B236" s="1">
        <f t="shared" si="34"/>
        <v>-2.4999865945436808</v>
      </c>
      <c r="C236" s="7">
        <f t="shared" si="35"/>
        <v>0</v>
      </c>
      <c r="E236" s="1">
        <f t="shared" si="36"/>
        <v>0</v>
      </c>
      <c r="F236" s="1">
        <f t="shared" si="33"/>
        <v>13.266883426112297</v>
      </c>
      <c r="G236" s="1">
        <f t="shared" si="38"/>
        <v>9.82895100602467</v>
      </c>
      <c r="H236" s="1"/>
      <c r="I236" s="1"/>
      <c r="J236" s="1"/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K. Norford</dc:creator>
  <cp:keywords/>
  <dc:description/>
  <cp:lastModifiedBy>Department of Architecture</cp:lastModifiedBy>
  <cp:lastPrinted>2000-10-03T15:14:00Z</cp:lastPrinted>
  <dcterms:created xsi:type="dcterms:W3CDTF">2000-10-02T03:36:15Z</dcterms:created>
  <dcterms:modified xsi:type="dcterms:W3CDTF">2004-07-23T15:49:51Z</dcterms:modified>
  <cp:category/>
  <cp:version/>
  <cp:contentType/>
  <cp:contentStatus/>
</cp:coreProperties>
</file>